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30" yWindow="490" windowWidth="18880" windowHeight="8740"/>
  </bookViews>
  <sheets>
    <sheet name="Progetti rendicontati dal Comun" sheetId="1" r:id="rId1"/>
  </sheets>
  <definedNames>
    <definedName name="Z_51B43BDA_A701_4E20_B93E_3B3DF4C6409E_.wvu.FilterData" localSheetId="0" hidden="1">'Progetti rendicontati dal Comun'!$BA$1:$BA$1120</definedName>
  </definedNames>
  <calcPr calcId="191028"/>
  <customWorkbookViews>
    <customWorkbookView name="Filtro 2" guid="{51B43BDA-A701-4E20-B93E-3B3DF4C6409E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ev3OT5ADX//cWaX1k/hxRoUV8mQypWOxQ/x5aJZyJQc="/>
    </ext>
  </extLst>
</workbook>
</file>

<file path=xl/calcChain.xml><?xml version="1.0" encoding="utf-8"?>
<calcChain xmlns="http://schemas.openxmlformats.org/spreadsheetml/2006/main">
  <c r="L125" i="1" l="1"/>
  <c r="M130" i="1"/>
  <c r="M129" i="1"/>
  <c r="M128" i="1"/>
  <c r="M127" i="1"/>
  <c r="I126" i="1"/>
  <c r="M126" i="1" s="1"/>
  <c r="M125" i="1"/>
  <c r="L124" i="1"/>
  <c r="I124" i="1"/>
  <c r="M124" i="1" s="1"/>
  <c r="M123" i="1"/>
  <c r="M122" i="1"/>
  <c r="M121" i="1"/>
  <c r="M120" i="1"/>
  <c r="M119" i="1"/>
  <c r="M118" i="1"/>
  <c r="M117" i="1"/>
  <c r="M116" i="1"/>
  <c r="M115" i="1"/>
  <c r="M114" i="1"/>
  <c r="M113" i="1"/>
  <c r="L112" i="1"/>
  <c r="J112" i="1"/>
  <c r="M112" i="1" s="1"/>
  <c r="M111" i="1"/>
  <c r="M110" i="1"/>
  <c r="M109" i="1"/>
  <c r="L108" i="1"/>
  <c r="M108" i="1" s="1"/>
  <c r="M107" i="1"/>
  <c r="M106" i="1"/>
  <c r="M105" i="1"/>
  <c r="M104" i="1"/>
  <c r="M103" i="1"/>
  <c r="M102" i="1"/>
  <c r="M101" i="1"/>
  <c r="M100" i="1"/>
  <c r="M99" i="1"/>
  <c r="L98" i="1"/>
  <c r="M98" i="1" s="1"/>
  <c r="K97" i="1"/>
  <c r="M97" i="1" s="1"/>
  <c r="M96" i="1"/>
  <c r="K95" i="1"/>
  <c r="M95" i="1" s="1"/>
  <c r="K94" i="1"/>
  <c r="M94" i="1" s="1"/>
  <c r="K93" i="1"/>
  <c r="M93" i="1" s="1"/>
  <c r="K92" i="1"/>
  <c r="M92" i="1" s="1"/>
  <c r="K91" i="1"/>
  <c r="M91" i="1" s="1"/>
  <c r="K90" i="1"/>
  <c r="M90" i="1" s="1"/>
  <c r="K89" i="1"/>
  <c r="M89" i="1" s="1"/>
  <c r="K88" i="1"/>
  <c r="M88" i="1" s="1"/>
  <c r="K87" i="1"/>
  <c r="M87" i="1" s="1"/>
  <c r="K86" i="1"/>
  <c r="M86" i="1" s="1"/>
  <c r="K85" i="1"/>
  <c r="M85" i="1" s="1"/>
  <c r="K84" i="1"/>
  <c r="M84" i="1" s="1"/>
  <c r="K83" i="1"/>
  <c r="M83" i="1" s="1"/>
  <c r="K82" i="1"/>
  <c r="M82" i="1" s="1"/>
  <c r="K81" i="1"/>
  <c r="M81" i="1" s="1"/>
  <c r="K80" i="1"/>
  <c r="M80" i="1" s="1"/>
  <c r="K79" i="1"/>
  <c r="M79" i="1" s="1"/>
  <c r="K78" i="1"/>
  <c r="M78" i="1" s="1"/>
  <c r="M77" i="1"/>
  <c r="K76" i="1"/>
  <c r="M76" i="1" s="1"/>
  <c r="K75" i="1"/>
  <c r="M75" i="1" s="1"/>
  <c r="K74" i="1"/>
  <c r="M74" i="1" s="1"/>
  <c r="K73" i="1"/>
  <c r="M73" i="1" s="1"/>
  <c r="K72" i="1"/>
  <c r="M72" i="1" s="1"/>
  <c r="K71" i="1"/>
  <c r="M71" i="1" s="1"/>
  <c r="K70" i="1"/>
  <c r="M70" i="1" s="1"/>
  <c r="K69" i="1"/>
  <c r="M69" i="1" s="1"/>
  <c r="K68" i="1"/>
  <c r="M68" i="1" s="1"/>
  <c r="K67" i="1"/>
  <c r="M67" i="1" s="1"/>
  <c r="K66" i="1"/>
  <c r="M66" i="1" s="1"/>
  <c r="K65" i="1"/>
  <c r="M65" i="1" s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L34" i="1"/>
  <c r="H34" i="1"/>
  <c r="M34" i="1" s="1"/>
  <c r="L33" i="1"/>
  <c r="H33" i="1"/>
  <c r="M33" i="1" s="1"/>
  <c r="L32" i="1"/>
  <c r="M32" i="1" s="1"/>
  <c r="L31" i="1"/>
  <c r="M31" i="1" s="1"/>
  <c r="M30" i="1"/>
  <c r="M29" i="1"/>
  <c r="M28" i="1"/>
  <c r="M27" i="1"/>
  <c r="L26" i="1"/>
  <c r="M26" i="1" s="1"/>
  <c r="K25" i="1"/>
  <c r="M25" i="1" s="1"/>
  <c r="L24" i="1"/>
  <c r="M24" i="1" s="1"/>
  <c r="L23" i="1"/>
  <c r="M23" i="1" s="1"/>
  <c r="L22" i="1"/>
  <c r="H22" i="1"/>
  <c r="M22" i="1" s="1"/>
  <c r="M21" i="1"/>
  <c r="M20" i="1"/>
  <c r="L19" i="1"/>
  <c r="M19" i="1" s="1"/>
  <c r="M18" i="1"/>
  <c r="M17" i="1"/>
  <c r="M16" i="1"/>
  <c r="M15" i="1"/>
  <c r="M14" i="1"/>
  <c r="M13" i="1"/>
  <c r="M12" i="1"/>
  <c r="M9" i="1"/>
  <c r="M8" i="1"/>
  <c r="H7" i="1"/>
  <c r="M7" i="1" s="1"/>
  <c r="M6" i="1"/>
  <c r="M5" i="1"/>
  <c r="M4" i="1"/>
  <c r="M3" i="1"/>
  <c r="M2" i="1"/>
</calcChain>
</file>

<file path=xl/sharedStrings.xml><?xml version="1.0" encoding="utf-8"?>
<sst xmlns="http://schemas.openxmlformats.org/spreadsheetml/2006/main" count="921" uniqueCount="348">
  <si>
    <t>it</t>
  </si>
  <si>
    <t>MISSIONE</t>
  </si>
  <si>
    <t>COMPONENTE</t>
  </si>
  <si>
    <t>LINEA DI INVESTIMENTO</t>
  </si>
  <si>
    <t>NOME DEL PROGRAMMA</t>
  </si>
  <si>
    <t>INTERVENTO</t>
  </si>
  <si>
    <t>CUP</t>
  </si>
  <si>
    <t>DOTAZIONE FINANZIARIA INTERVENTO PNRR</t>
  </si>
  <si>
    <t>DOTAZIONE FINANZIARIA INTERVENTO PNC</t>
  </si>
  <si>
    <t xml:space="preserve"> FOI</t>
  </si>
  <si>
    <t>EX RISORSE PNRR 
(D.L. 19/2024 + art. 1 c. 42 L 160/2019)</t>
  </si>
  <si>
    <t>COFINANZIAMENTO 
(ALTRA FONTE PUBBLICA / RISORSE PROPRIE)</t>
  </si>
  <si>
    <t>TOTALE RISORSE</t>
  </si>
  <si>
    <t>TAG AMBITO DI AZIONE (Giunta)</t>
  </si>
  <si>
    <t>MINISTERO DI COMPETENZA</t>
  </si>
  <si>
    <t>TIPOLOGIA FONDO</t>
  </si>
  <si>
    <t>FINE INTERVENTO</t>
  </si>
  <si>
    <t xml:space="preserve">PERCENTUALE AVANZAMENTO INTERVENTO
</t>
  </si>
  <si>
    <t>1.2</t>
  </si>
  <si>
    <t>1.2 ABILITAZIONE AL CLOUD PER LE PA LOCALI</t>
  </si>
  <si>
    <t>ABILITAZIONE AL CLOUD PER LE PA LOCALI</t>
  </si>
  <si>
    <t>C11C22000610007</t>
  </si>
  <si>
    <t>La Città dell'innovazione e dello sviluppo</t>
  </si>
  <si>
    <t xml:space="preserve">PCM - Dipartimento per la Trasformazione Digitale
</t>
  </si>
  <si>
    <t>PNRR</t>
  </si>
  <si>
    <t>1.3.1</t>
  </si>
  <si>
    <t>1.3.1 PIATTAFORMA DIGITALE NAZIONALE DATI</t>
  </si>
  <si>
    <t>PIATTAFORMA DIGITALE NAZIONALE DATI</t>
  </si>
  <si>
    <t>C51F22007640006</t>
  </si>
  <si>
    <t>1.4.1</t>
  </si>
  <si>
    <t>1.4.1 ESPERIENZA DEL CITTADINO NEI SERVIZI PUBBLICI (Comuni)</t>
  </si>
  <si>
    <t>ESPERIENZA DEL CITTADINO NEI SERVIZI PUBBLICI</t>
  </si>
  <si>
    <t>C11F22003920006</t>
  </si>
  <si>
    <t>1.4.2</t>
  </si>
  <si>
    <t xml:space="preserve">1.4.2 CITIZEN INCLUSION - MIGLIORAMENTO DELL'ACCESSIBILITA' DEI SERVIZI PUBBLICI DIGITALI </t>
  </si>
  <si>
    <t>CITIZEN INCLUSION – MIGLIORAMENTO DELL’ACCESSIBILITA’ DEI SERVIZI DIGITALI</t>
  </si>
  <si>
    <t>C54F23000260006</t>
  </si>
  <si>
    <t>1.4.3</t>
  </si>
  <si>
    <t>1.4.3 ADOZIONE APP IO</t>
  </si>
  <si>
    <t>ADOZIONE APP IO</t>
  </si>
  <si>
    <t>C11F22002530006</t>
  </si>
  <si>
    <t>1.4.3 ADOZIONE PAGOPA</t>
  </si>
  <si>
    <t>ADOZIONE PAGOPA T1</t>
  </si>
  <si>
    <t>C11F22001830006</t>
  </si>
  <si>
    <t>ADOZIONE PAGOPA T2</t>
  </si>
  <si>
    <t>C11F23000600006</t>
  </si>
  <si>
    <t>1.4.4</t>
  </si>
  <si>
    <t>1.4.4. ESTENSIONE DELL'UTILIZZO DELL'ANAGRAFE NAZIONALE DIGITALE (ANPR) - ADESIONE ALLO STATO CIVILE DIGITALE (ANSC)</t>
  </si>
  <si>
    <t>ESTENSIONE DELL'UTILIZZO DELL'ANAGRAFE NAZIONALE DIGITALE (ANPR) - ADESIONE ALLO STATO CIVILE DIGITALE (ANSC)</t>
  </si>
  <si>
    <t>C51F24005910006</t>
  </si>
  <si>
    <t>1.5</t>
  </si>
  <si>
    <t xml:space="preserve">1.5 CYBERSECURITY
</t>
  </si>
  <si>
    <t>Analisi della postura di sicurezza e miglioramento nella gestione dei processi legati alla cybersecurity della Città di Torino</t>
  </si>
  <si>
    <t>C17H22002830006</t>
  </si>
  <si>
    <t>1.5 CYBERSECURITY</t>
  </si>
  <si>
    <t>Cybersecurity: incremento della consapevolezza del rischio cyber e sviluppo nuovi sistemi per la mitigazione del rischio</t>
  </si>
  <si>
    <t>C17H22002840006</t>
  </si>
  <si>
    <t>1.7.2</t>
  </si>
  <si>
    <t>1.7.2. RETE DI SERVIZI DI
FACILITAZIONE DIGITALE</t>
  </si>
  <si>
    <t>RETE DI SERVIZI DI FACILITAZIONE DIGITALE</t>
  </si>
  <si>
    <t>C19I23000440006</t>
  </si>
  <si>
    <t>2.2.3</t>
  </si>
  <si>
    <t>2.2.3 DIGITALIZZAZIONE DELLE PROCEDURE (SUAP &amp; SUE)</t>
  </si>
  <si>
    <t>DIGITALIZZAZIONE DELLE PROCEDURE (SUAP &amp; SUE)</t>
  </si>
  <si>
    <t>C11F25000130006</t>
  </si>
  <si>
    <t>1.1</t>
  </si>
  <si>
    <t>Linea A GESTIONE RIFIUTI</t>
  </si>
  <si>
    <t>REALIZZAZIONE DI UN
CENTRO DI RACCOLTA DI RIFIUTI DIFFERENZIATI</t>
  </si>
  <si>
    <t>C12F22000940005</t>
  </si>
  <si>
    <t>La Città multicentrica e la Città della mobilità: la transizione ecologica</t>
  </si>
  <si>
    <t>Ministero della Transizione Ecologica</t>
  </si>
  <si>
    <t>4.1</t>
  </si>
  <si>
    <r>
      <rPr>
        <b/>
        <sz val="14"/>
        <color theme="1"/>
        <rFont val="Calibri"/>
      </rPr>
      <t xml:space="preserve">4.1 </t>
    </r>
    <r>
      <rPr>
        <sz val="14"/>
        <color theme="1"/>
        <rFont val="Calibri"/>
      </rPr>
      <t>RAFFORZAMENTO</t>
    </r>
    <r>
      <rPr>
        <b/>
        <sz val="14"/>
        <color theme="1"/>
        <rFont val="Calibri"/>
      </rPr>
      <t xml:space="preserve"> MOBILITÀ CICLISTICA URBANA</t>
    </r>
  </si>
  <si>
    <t>CONNESSIONE SEDI UNIVERSITARIE DI TORINO E GRUGLIASCO</t>
  </si>
  <si>
    <t>J31B22000930001</t>
  </si>
  <si>
    <t xml:space="preserve">Ministro delle Infrastrutture e della Mobilità Sostenibili </t>
  </si>
  <si>
    <r>
      <rPr>
        <b/>
        <sz val="13"/>
        <color theme="1"/>
        <rFont val="Calibri"/>
      </rPr>
      <t xml:space="preserve">4.1 </t>
    </r>
    <r>
      <rPr>
        <sz val="13"/>
        <color theme="1"/>
        <rFont val="Calibri"/>
      </rPr>
      <t>RAFFORZAMENTO</t>
    </r>
    <r>
      <rPr>
        <b/>
        <sz val="13"/>
        <color theme="1"/>
        <rFont val="Calibri"/>
      </rPr>
      <t xml:space="preserve"> MOBILITÀ CICLISTICA URBANA</t>
    </r>
  </si>
  <si>
    <t>CONTROVIALI CICLABILI - LOTTO 1 E 2</t>
  </si>
  <si>
    <t>C17H20002000001</t>
  </si>
  <si>
    <t>COMPLETAMENTO E MANUTENZIONE PISTE CICLABILI</t>
  </si>
  <si>
    <t>C17H20001990001</t>
  </si>
  <si>
    <t>AMPLIAMENTO RETE CICLABILE PARTE A</t>
  </si>
  <si>
    <t>C11B20000690001</t>
  </si>
  <si>
    <t>AMPLIAMENTO RETE CICLABILE PARTE B</t>
  </si>
  <si>
    <t>C11B20000700001</t>
  </si>
  <si>
    <t>4.4.1</t>
  </si>
  <si>
    <t xml:space="preserve"> 4.4.1 RINNOVO FLOTTE BUS</t>
  </si>
  <si>
    <t>RINNOVO DEL PARCO AUTOBUS REGIONALE PER IL
TRASPORTO PUBBLICO</t>
  </si>
  <si>
    <t>J10J22000000001</t>
  </si>
  <si>
    <t>RINNOVO DEL PARCO AUTOBUS REGIONALE PER IL
TRASPORTO PUBBLICO (DM 234)</t>
  </si>
  <si>
    <t>J10E20000000002</t>
  </si>
  <si>
    <t>1.1 NUOVE SCUOLE</t>
  </si>
  <si>
    <t xml:space="preserve"> SCUOLA SECONDARIA DI 1° GRADO "BOBBIO"</t>
  </si>
  <si>
    <t>C11B22000470006</t>
  </si>
  <si>
    <t>La Città delle opportunità - delle donne dei giovani - delle bambine e dei bambini</t>
  </si>
  <si>
    <t>Ministero dell'Istruzione (MI)</t>
  </si>
  <si>
    <t>2.2</t>
  </si>
  <si>
    <t>2.2 INTERVENTI PER LA RESILIENZA, LA VALORIZZAZIONE DEL TERRITORIO E L'EFFICIENZA ENERGETICA DEI COMUNI</t>
  </si>
  <si>
    <t>INTERVENTI DI RIASSETTO IDROGEOLOGICO PARCHI COLLINARI CIRC. 7-8</t>
  </si>
  <si>
    <t>C12E19000020004</t>
  </si>
  <si>
    <t>Ministero dell'Interno</t>
  </si>
  <si>
    <t>RISORSE NAZIONALI</t>
  </si>
  <si>
    <t xml:space="preserve">INTERVENTI STRAORDINARI VERDE PUBBLICO IN PARCHI, GIARDINI ED AREE VERDI IN LOC
</t>
  </si>
  <si>
    <t>C12E19000030004</t>
  </si>
  <si>
    <t>PONTI CITTADINI ANNO 2020</t>
  </si>
  <si>
    <t>C15F19000060004</t>
  </si>
  <si>
    <t xml:space="preserve">PONTI CITTADINI ANNO 2021 </t>
  </si>
  <si>
    <t>C15F19000070004</t>
  </si>
  <si>
    <t xml:space="preserve">EDIFICI SCOLASTICI NELLA CITTA', CORNICIONI E INTRADOSSI SOLAI ANNO 2021 </t>
  </si>
  <si>
    <t>C18B20000300001</t>
  </si>
  <si>
    <t xml:space="preserve">EDIFICI SCOLASTICI CORSO SICILIA 28, CORSO MONCALIERI 400 E VIA LUGARO 4 </t>
  </si>
  <si>
    <t xml:space="preserve"> C19E19000440001 </t>
  </si>
  <si>
    <t>RESTAURO FACCIATE PACINOTTI/BONCOMPAGNI - VIA VIDUA/VIA GALVANI LOTTO 2</t>
  </si>
  <si>
    <t>C19E20000470002</t>
  </si>
  <si>
    <t>MANUTENZIONE STRAORDINARIA EDIFICIO
SCOLASTICO "NIGRA"</t>
  </si>
  <si>
    <t>C14D23000560006</t>
  </si>
  <si>
    <t>3.4</t>
  </si>
  <si>
    <t>3.4 BONIFICA E RIPRISTINO AMBIENTALE DEI SITI ORFANI</t>
  </si>
  <si>
    <t xml:space="preserve">AREA ALTOPIANO DELTASIDER                                                    
                                   </t>
  </si>
  <si>
    <t>C12D18000050002</t>
  </si>
  <si>
    <t>Ministero dell’Ambiente e della Sicurezza Energetica</t>
  </si>
  <si>
    <t>AREA EX CIMI MONTUBI</t>
  </si>
  <si>
    <t>C12D17000070002</t>
  </si>
  <si>
    <t>1.1 PIANO ASILI NIDO E SCUOLE DELL’INFANZIA E SERVIZI DI EDUCAZIONE E CURA PER LA PRIMA INFANZIA -&gt; POLI DI INFANZIA</t>
  </si>
  <si>
    <t>POLO DI INFANZIA IN CORSO MASSIMO D'AZEGLIO / VIA PIETRO GIURIA 43</t>
  </si>
  <si>
    <t>C11B21002270001</t>
  </si>
  <si>
    <t>Ministero dell'Istruzione</t>
  </si>
  <si>
    <t>POLO DI INFANZIA IN VIA VEROLENGO 28</t>
  </si>
  <si>
    <t>C11B21002260001</t>
  </si>
  <si>
    <t>1.2 MENSE E TEMPO PIENO</t>
  </si>
  <si>
    <t>SCUOLA IN VIA MADAMA CRISTINA 102</t>
  </si>
  <si>
    <t>C13D22000100006</t>
  </si>
  <si>
    <t>3.3</t>
  </si>
  <si>
    <t>3.3 PIANO DI MESSA IN SICUREZZA E RIQUALIFICAZIONE EDILIZIA SCOLASTICA</t>
  </si>
  <si>
    <t>LAVORI DI RESTAURO E ADEGUAMENTO NORMATIVO SCUOLA ELEMENTARE “PESTALOZZI”, VIA BANFO 32</t>
  </si>
  <si>
    <t>C15B18000230002</t>
  </si>
  <si>
    <t>LAVORI DI RESTAURO E
ADEGUAMENTO NORMATIVO SCUOLA BONCOMPAGNI V. VIDUA 1 / V. GALVANI 7.</t>
  </si>
  <si>
    <t>C15B18000270002</t>
  </si>
  <si>
    <t>RIPRISTINO COPERTURA E MESSA IN SICUREZZA DELLA PALESTRA SCOLASTICA DI VIA FINALMARINA 5</t>
  </si>
  <si>
    <t>C52B25000680001</t>
  </si>
  <si>
    <t>SERVIZI SOCIO-ASSISTENZIALI, DISABILITA' E MARGINALITA'</t>
  </si>
  <si>
    <r>
      <rPr>
        <sz val="11"/>
        <color theme="1"/>
        <rFont val="Calibri"/>
      </rPr>
      <t xml:space="preserve">Investimento 1.1                                                                                                                                                            
Linea di sub-investimento 1.1.1–Sostegno alle capacità genitoriali e prevenzione della vulnerabilità delle famiglie e dei bambini 
</t>
    </r>
    <r>
      <rPr>
        <b/>
        <sz val="11"/>
        <color theme="1"/>
        <rFont val="Calibri"/>
      </rPr>
      <t>PIPPI distretti Est</t>
    </r>
  </si>
  <si>
    <t>C14H22000210006</t>
  </si>
  <si>
    <t>La Città delle reti e dell'impatto sociale</t>
  </si>
  <si>
    <t>Ministero del Lavoro e delle Politiche Sociali</t>
  </si>
  <si>
    <r>
      <rPr>
        <sz val="11"/>
        <color theme="1"/>
        <rFont val="Calibri"/>
      </rPr>
      <t xml:space="preserve">Investimento 1.1                                                                                                                                                            
Linea di sub-investimento 1.1.1–Sostegno alle capacità genitoriali e prevenzione della vulnerabilità delle famiglie e dei bambini
</t>
    </r>
    <r>
      <rPr>
        <b/>
        <sz val="11"/>
        <color theme="1"/>
        <rFont val="Calibri"/>
      </rPr>
      <t>PIPPI distretti Ovest</t>
    </r>
  </si>
  <si>
    <t>C14H22000220006</t>
  </si>
  <si>
    <r>
      <rPr>
        <sz val="11"/>
        <color theme="1"/>
        <rFont val="Calibri"/>
      </rPr>
      <t xml:space="preserve">Investimento 1.1  
Linea di sub-investimento 1.1.2-Autonomia degli anziani non autosufficienti
</t>
    </r>
    <r>
      <rPr>
        <b/>
        <sz val="11"/>
        <color theme="1"/>
        <rFont val="Calibri"/>
      </rPr>
      <t xml:space="preserve">1. Progetto "Silver Housing Massaua"                </t>
    </r>
    <r>
      <rPr>
        <sz val="11"/>
        <color theme="1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11"/>
        <color theme="1"/>
        <rFont val="Calibri"/>
      </rPr>
      <t>2. Progetto "CASE CIMAROSA (“Housing Anziani Cimarosa")"</t>
    </r>
  </si>
  <si>
    <t>C14H22000230006</t>
  </si>
  <si>
    <r>
      <rPr>
        <sz val="11"/>
        <color theme="1"/>
        <rFont val="Calibri"/>
      </rPr>
      <t xml:space="preserve">Investimento 1.1  
Linea di sub-investimento 1.1.2-Autonomia degli anziani non autosufficienti
</t>
    </r>
    <r>
      <rPr>
        <b/>
        <sz val="11"/>
        <color theme="1"/>
        <rFont val="Calibri"/>
      </rPr>
      <t>1. Progetto "VIA RAVENNA AMPLIAMENTO CAPACITA’ RECETTIVA  Intervento di Social Housing temporaneo"
2. Progetto "COCOON"
3. Progetto "Roccavione Silver Housing"</t>
    </r>
  </si>
  <si>
    <t>C14H22000240006</t>
  </si>
  <si>
    <r>
      <rPr>
        <sz val="11"/>
        <color theme="1"/>
        <rFont val="Calibri"/>
      </rPr>
      <t xml:space="preserve">Investimento 1.1  
Linea di sub-investimento 1.1.3-Rafforzamento dei servizi sociali domiciliari per garantire la dimissione anticipata assistita e prevenire l’ospedalizzazione
</t>
    </r>
    <r>
      <rPr>
        <b/>
        <sz val="11"/>
        <color theme="1"/>
        <rFont val="Calibri"/>
      </rPr>
      <t>Progetto "Torno a Casa!"</t>
    </r>
  </si>
  <si>
    <t>C14H22000250006</t>
  </si>
  <si>
    <r>
      <rPr>
        <sz val="11"/>
        <color theme="1"/>
        <rFont val="Calibri"/>
      </rPr>
      <t xml:space="preserve">Investimento 1.1  
Linea di sub-investimento 1.1.3-Rafforzamento dei servizi sociali domiciliari per garantire la dimissione anticipata assistita e prevenire l’ospedalizzazione
</t>
    </r>
    <r>
      <rPr>
        <b/>
        <sz val="11"/>
        <color theme="1"/>
        <rFont val="Calibri"/>
      </rPr>
      <t>1. Progetto "MI PRENDO CURA DI TE"
2. Progetto "CASA DOLCE CASA"</t>
    </r>
  </si>
  <si>
    <t>C14H22000260006</t>
  </si>
  <si>
    <r>
      <rPr>
        <sz val="11"/>
        <color theme="1"/>
        <rFont val="Calibri"/>
      </rPr>
      <t xml:space="preserve">Investimento 1.1  
Linea di sub-investimento 1.1.4-Rafforzamento dei servizi sociali e prevenzione del fenomeno del burn out tra gli operatori sociali
</t>
    </r>
    <r>
      <rPr>
        <b/>
        <sz val="11"/>
        <color theme="1"/>
        <rFont val="Calibri"/>
      </rPr>
      <t>Prevenzione del fenomeno del burn out tra gli operatori sociali - Area 1</t>
    </r>
  </si>
  <si>
    <t>C14H22000270006</t>
  </si>
  <si>
    <r>
      <rPr>
        <sz val="11"/>
        <color theme="1"/>
        <rFont val="Calibri"/>
      </rPr>
      <t xml:space="preserve">Investimento 1.1  
Linea di sub-investimento 1.1.4-Rafforzamento dei servizi sociali e prevenzione del fenomeno del burn out tra gli operatori sociali
</t>
    </r>
    <r>
      <rPr>
        <b/>
        <sz val="11"/>
        <color theme="1"/>
        <rFont val="Calibri"/>
      </rPr>
      <t>Prevenzione del fenomeno del burn out tra gli operatori sociali - Area 2</t>
    </r>
  </si>
  <si>
    <t>C14H22000280006</t>
  </si>
  <si>
    <r>
      <rPr>
        <sz val="11"/>
        <color theme="1"/>
        <rFont val="Calibri"/>
      </rPr>
      <t xml:space="preserve">Investimento 1.2 Percorsi di autonomia per persone con disabilità (Progetto individualizzato, Abitazione, Lavoro                                                                                                                              
</t>
    </r>
    <r>
      <rPr>
        <b/>
        <sz val="11"/>
        <color theme="1"/>
        <rFont val="Calibri"/>
      </rPr>
      <t>1. Progetto “Futuro Prossimo”</t>
    </r>
    <r>
      <rPr>
        <sz val="11"/>
        <color theme="1"/>
        <rFont val="Calibri"/>
      </rPr>
      <t xml:space="preserve">
   </t>
    </r>
  </si>
  <si>
    <t>C14H22000290006</t>
  </si>
  <si>
    <r>
      <rPr>
        <sz val="11"/>
        <color rgb="FF000000"/>
        <rFont val="Calibri"/>
      </rPr>
      <t xml:space="preserve">Investimento 1.2 Percorsi di autonomia per persone con disabilità (Progetto individualizzato, Abitazione, Lavoro)   
</t>
    </r>
    <r>
      <rPr>
        <b/>
        <sz val="11"/>
        <color rgb="FF000000"/>
        <rFont val="Calibri"/>
      </rPr>
      <t>1. Progetto “Il Villaggio Aretè”
2. Progetto “Abi.TO su misura”</t>
    </r>
  </si>
  <si>
    <t>C14H22000300006</t>
  </si>
  <si>
    <r>
      <rPr>
        <sz val="11"/>
        <color rgb="FF000000"/>
        <rFont val="Calibri"/>
      </rPr>
      <t xml:space="preserve">Investimento 1.2 Percorsi di autonomia per persone con disabilità (Progetto individualizzato, Abitazione, Lavoro)    
</t>
    </r>
    <r>
      <rPr>
        <b/>
        <sz val="11"/>
        <color rgb="FF000000"/>
        <rFont val="Calibri"/>
      </rPr>
      <t xml:space="preserve"> 1. Progetto “La corte - Formazione al lavoro ed autonomia"
 2. Progetto “First Place”</t>
    </r>
  </si>
  <si>
    <t>C14H22000310006</t>
  </si>
  <si>
    <r>
      <rPr>
        <sz val="11"/>
        <color rgb="FF000000"/>
        <rFont val="Calibri"/>
      </rPr>
      <t xml:space="preserve">Investimento 1.2 Percorsi di autonomia per persone con disabilità (Progetto individualizzato, Abitazione, Lavoro) 
</t>
    </r>
    <r>
      <rPr>
        <b/>
        <sz val="11"/>
        <color rgb="FF000000"/>
        <rFont val="Calibri"/>
      </rPr>
      <t>1. Progetto “Roccavione Hub”</t>
    </r>
    <r>
      <rPr>
        <sz val="11"/>
        <color rgb="FF000000"/>
        <rFont val="Calibri"/>
      </rPr>
      <t xml:space="preserve">
</t>
    </r>
    <r>
      <rPr>
        <b/>
        <sz val="11"/>
        <color rgb="FF000000"/>
        <rFont val="Calibri"/>
      </rPr>
      <t>2. Progetto “Un ecosistema circolare per l’inclusione sociale e lo sviluppo di comunità di Falchera da non luoghi a nuovi servizi ecosistemici di prossimità”</t>
    </r>
  </si>
  <si>
    <t>C14H22000320006</t>
  </si>
  <si>
    <r>
      <rPr>
        <sz val="11"/>
        <color theme="1"/>
        <rFont val="Calibri"/>
      </rPr>
      <t xml:space="preserve">Investimento 1.2 Percorsi di autonomia per persone con disabilità (Progetto individualizzato, Abitazione, Lavoro) 
</t>
    </r>
    <r>
      <rPr>
        <b/>
        <sz val="11"/>
        <color theme="1"/>
        <rFont val="Calibri"/>
      </rPr>
      <t>1. Progetto "Case Cimarosa"  
2. Progetto "Il Molino si fa casa"</t>
    </r>
  </si>
  <si>
    <t>C14H22000330006</t>
  </si>
  <si>
    <r>
      <rPr>
        <sz val="11"/>
        <color theme="1"/>
        <rFont val="Calibri"/>
      </rPr>
      <t xml:space="preserve">Investimento 1.2 Percorsi di autonomia per persone con disabilità (Progetto individualizzato, Abitazione, Lavoro)
</t>
    </r>
    <r>
      <rPr>
        <b/>
        <sz val="11"/>
        <color theme="1"/>
        <rFont val="Calibri"/>
      </rPr>
      <t>1. Progetto “KICK OFF”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2. Progetto “Autonomia in Cascina”</t>
    </r>
  </si>
  <si>
    <t>C14H22000870006</t>
  </si>
  <si>
    <r>
      <rPr>
        <sz val="11"/>
        <color theme="1"/>
        <rFont val="Calibri"/>
      </rPr>
      <t xml:space="preserve">Investimento 1.2 Percorsi di autonomia per persone con disabilità (Progetto individualizzato, Abitazione, Lavoro)
</t>
    </r>
    <r>
      <rPr>
        <b/>
        <sz val="11"/>
        <color theme="1"/>
        <rFont val="Calibri"/>
      </rPr>
      <t>Progetto “AutonoMIAMO”</t>
    </r>
  </si>
  <si>
    <t>C14H22000880006</t>
  </si>
  <si>
    <t>1.3</t>
  </si>
  <si>
    <r>
      <rPr>
        <sz val="11"/>
        <color theme="1"/>
        <rFont val="Calibri"/>
      </rPr>
      <t xml:space="preserve">Investimento 1.3 – Linea di sub-investimento 1.3.1-Povertà estrema - Housing first 
</t>
    </r>
    <r>
      <rPr>
        <b/>
        <sz val="11"/>
        <color theme="1"/>
        <rFont val="Calibri"/>
      </rPr>
      <t>Progetto "SPAZIO TOHOUSING"</t>
    </r>
  </si>
  <si>
    <t>C14H22000340006</t>
  </si>
  <si>
    <r>
      <rPr>
        <sz val="11"/>
        <color rgb="FF000000"/>
        <rFont val="Calibri"/>
      </rPr>
      <t xml:space="preserve">Investimento 1.3 – Linea di sub-investimento 1.3.1-Povertà estrema - Housing first
</t>
    </r>
    <r>
      <rPr>
        <b/>
        <sz val="11"/>
        <color rgb="FF000000"/>
        <rFont val="Calibri"/>
      </rPr>
      <t>1. Progetto "UN PIAZZALE DI SOGNI"
2. Progetto "CASA MACRE'"</t>
    </r>
  </si>
  <si>
    <t>C14H22000350006</t>
  </si>
  <si>
    <r>
      <rPr>
        <sz val="11"/>
        <color rgb="FF000000"/>
        <rFont val="Calibri"/>
      </rPr>
      <t xml:space="preserve">Investimento 1.3 – Linea di sub-investimento 1.3.1-Povertà estrema - Housing first
</t>
    </r>
    <r>
      <rPr>
        <b/>
        <sz val="11"/>
        <color rgb="FF000000"/>
        <rFont val="Calibri"/>
      </rPr>
      <t>1. Progetto "HOME4SHELTER"
2. Progetto "FIRST PLACE"</t>
    </r>
  </si>
  <si>
    <t>C14H22000360006</t>
  </si>
  <si>
    <r>
      <rPr>
        <sz val="11"/>
        <color rgb="FF000000"/>
        <rFont val="Calibri"/>
      </rPr>
      <t xml:space="preserve">Investimento 1.3 – Linea di sub-investimento 1.3.2-Povertà estrema – Stazioni di posta
</t>
    </r>
    <r>
      <rPr>
        <b/>
        <sz val="11"/>
        <color rgb="FF000000"/>
        <rFont val="Calibri"/>
      </rPr>
      <t>Progetto "FERMATA CIMAROSA – Centro Servizi per l’Inclusione Sociale"</t>
    </r>
  </si>
  <si>
    <t>C14H22000370006</t>
  </si>
  <si>
    <r>
      <rPr>
        <sz val="11"/>
        <color rgb="FF000000"/>
        <rFont val="Calibri"/>
      </rPr>
      <t xml:space="preserve">Investimento 1.3 –  Linea di sub-investimento 1.3.2-Povertà estrema – Stazioni di posta
</t>
    </r>
    <r>
      <rPr>
        <b/>
        <sz val="11"/>
        <color rgb="FF000000"/>
        <rFont val="Calibri"/>
      </rPr>
      <t>1. Progetto "SOCIAL CASE"
2. Preogetto "Un ecosistema circolare per l’inclusione sociale e lo sviluppo di comunità di Falchera da non luoghi a nuovi servizi ecosistemici di prossimità"</t>
    </r>
  </si>
  <si>
    <t>C14H22000380006</t>
  </si>
  <si>
    <r>
      <rPr>
        <sz val="11"/>
        <color rgb="FF000000"/>
        <rFont val="Calibri"/>
      </rPr>
      <t xml:space="preserve">Investimento 1.3 – Linea di sub-investimento 1.3.2-Povertà estrema – Stazioni di posta
</t>
    </r>
    <r>
      <rPr>
        <b/>
        <sz val="11"/>
        <color rgb="FF000000"/>
        <rFont val="Calibri"/>
      </rPr>
      <t>1. Progetto "CCC - Cecchi Community Care"
2. Progetto "SOCIAL FACTORY"
3. Progetto "EMPORIO SPERANZA: i servizi a portata di mano"
4. Progetto "Trasformare spazi per moltiplicare opportunità in Circoscrizione 3"
5. Progetto "Anatra Zoppa Community Hub"</t>
    </r>
  </si>
  <si>
    <t>C14H22000390006</t>
  </si>
  <si>
    <t>2.1</t>
  </si>
  <si>
    <t>2.1 RIGENERAZIONE URBANA</t>
  </si>
  <si>
    <t xml:space="preserve">AREA EX VEGLIO                     
 </t>
  </si>
  <si>
    <t>C11B21003840001</t>
  </si>
  <si>
    <t>SCUOLA PARRI-VIAN IN VIA STAMPINI 25</t>
  </si>
  <si>
    <t>C17H21002770001</t>
  </si>
  <si>
    <t>2.2 PIANI INTEGRATI URBANI</t>
  </si>
  <si>
    <t>A1 - Arredi per allestimento spazi interni ed aree esterne delle biblioteche civiche torinesi</t>
  </si>
  <si>
    <t>C14H22000030006</t>
  </si>
  <si>
    <t>La Città internazionale e interconnessa</t>
  </si>
  <si>
    <t>A2 - Attrezzature informatiche, impianti audiovisivi e piattaforma digitale per le biblioteche</t>
  </si>
  <si>
    <t>C14H22000020006</t>
  </si>
  <si>
    <t>A3 - Bibliobus</t>
  </si>
  <si>
    <t>C14H22000040006</t>
  </si>
  <si>
    <t>PNRR/FNC</t>
  </si>
  <si>
    <t>A4 - Interventi di restauro e manutenzione su edifici storici sedi delle biblioteche civiche Villa Amoretti, Andrea della Corte e Mausoleo della Bela Rosin</t>
  </si>
  <si>
    <t>C12F22000030001</t>
  </si>
  <si>
    <t>A5 - Interventi di manutenzione straordinaria sulle biblioteche civiche Dietrich Bonhoeffer, Natalia Ginzburg, Cascina Marchesa e della CdQ Piuspazioquattro</t>
  </si>
  <si>
    <t>C12F22000040001</t>
  </si>
  <si>
    <t>A6 - Interventi di manutenzione straordinaria sulla biblioteca civica Italo Calvino e magazzini ex Fabbrica Superga</t>
  </si>
  <si>
    <t>C12F22000050001</t>
  </si>
  <si>
    <t>A7 - Interventi di manutenzione straordinaria sulla biblioteca civica Luigi Carluccio e centro civico</t>
  </si>
  <si>
    <t>C12F22000060001</t>
  </si>
  <si>
    <t>A8 - Interventi edilizi e riqualificazione energetica per la nuova sede della biblioteca civica Francesco Cognasso</t>
  </si>
  <si>
    <t>C12F22000070001</t>
  </si>
  <si>
    <t>A9 - Interventi di manutenzione straordinaria del centro protagonismo giovanile e centri socio assistenziali di strada delle Cacce 36</t>
  </si>
  <si>
    <t>C12B22000000001</t>
  </si>
  <si>
    <t xml:space="preserve">
A10 - Interventi di manutenzione straordinaria e riqualificazione degli edifici di via Frejus 21 e via Bixio 56   </t>
  </si>
  <si>
    <t>C12F22000100001</t>
  </si>
  <si>
    <t>A11 - Interventi di manutenzione straordinaria sulle biblioteche civiche Cesare Pavese e Passerin d'Entreves
e sui centri protagonismo giovanile L'isola che non c'e' e Centro dentro</t>
  </si>
  <si>
    <t>C12F22000080001</t>
  </si>
  <si>
    <t>A12 - Interventi manutentivi sulle pavimentazioni stradali e sui marciapiedi con abbattimento delle barriere architettoniche dell’area nord – 3 lotti</t>
  </si>
  <si>
    <t>C17H22000720006</t>
  </si>
  <si>
    <t>A13 - Interventi manutentivi sulle pavimentazioni stradali e sui marciapiedi con abbattimento delle barriere architettoniche dell’area sud – 3 lotti</t>
  </si>
  <si>
    <t>C17H22000760006</t>
  </si>
  <si>
    <t>A14 - Manutenzione straordinaria delle aree verdi del Parco della Tesoriera e del Parco Rignon</t>
  </si>
  <si>
    <t>C18E22000010006</t>
  </si>
  <si>
    <t>A15 - Manutenzione straordinaria delle aree verdi limitrofe alle biblioteche civiche</t>
  </si>
  <si>
    <t>C18E22000000006</t>
  </si>
  <si>
    <t>A16 -  Servizio di risanamento (potature e messa a dimora alberi) delle alberate limitrofe alle biblioteche</t>
  </si>
  <si>
    <t>C11G22000000006</t>
  </si>
  <si>
    <t>A17 - Manutenzione straordinaria diffusa dei mercati Brunelleschi e Porpora</t>
  </si>
  <si>
    <t>C12F22000000006</t>
  </si>
  <si>
    <t>A18 - Manutenzione straordinaria diffusa dei mercati Guala, Pavese e Madama Cristina</t>
  </si>
  <si>
    <t>C12F22000010006</t>
  </si>
  <si>
    <t xml:space="preserve">A19 - Manutenzione straordinaria diffusa dei mercati Nitti, Baltimora, Don Grioli e Sebastopoli </t>
  </si>
  <si>
    <t>C12F22000020006</t>
  </si>
  <si>
    <t xml:space="preserve">A20 - Intervento di manutenzione straordinaria con parziale rifunzionalizzazione dello stabile di via Leoncavallo 17/27 e via Pacini 18 parte sociale e parte biblioteca </t>
  </si>
  <si>
    <t>C17H22000150006</t>
  </si>
  <si>
    <t>A21  Intervento di manutenzione straordinaria dello stabile di via Norberto Rosa 13 - Alma Mater</t>
  </si>
  <si>
    <t xml:space="preserve">C17H22000170006 </t>
  </si>
  <si>
    <t>A22  Intervento di manutenzione per il miglioramento della sicurezza e dell’accessibilità delle unità abitative di corso Lombardia, via Pianezza e corso Lecce-via Fabrizi</t>
  </si>
  <si>
    <t>C17H22000860006</t>
  </si>
  <si>
    <t xml:space="preserve">A23 Intervento di manutenzione straordinaria per riuso e rifunzionalizzazione della casa di accoglienza sociale di via Foligno 10 </t>
  </si>
  <si>
    <t>C17H22000830006</t>
  </si>
  <si>
    <t>A24 Intervento di manutenzione straordinaria con parziale rifunzionalizzazione del complesso dell’EX-IRV di corso Unione Sovietica 220 per il potenziamento dei servizi sociali</t>
  </si>
  <si>
    <t>C17H22000200006</t>
  </si>
  <si>
    <t xml:space="preserve">A25 Manutenzione straordinaria diffusa impianto sportivo Trecate e piscina Gaidano </t>
  </si>
  <si>
    <t xml:space="preserve"> C12H22000000006</t>
  </si>
  <si>
    <t xml:space="preserve">A26 Manutenzione straordinaria diffusa piscine Lombardia e Franzoj </t>
  </si>
  <si>
    <t>C12H22000010006</t>
  </si>
  <si>
    <t xml:space="preserve">A27 Manutenzione straordinaria diffusa impianto Massari e acquisizione aree e immobili </t>
  </si>
  <si>
    <t>C12H22000060006</t>
  </si>
  <si>
    <t xml:space="preserve">A28 Manutenzione straordinaria impianto sportivo Stadio Primo Nebiolo - pista di atletica </t>
  </si>
  <si>
    <t>C12H22000030006</t>
  </si>
  <si>
    <t xml:space="preserve">A29 Manutenzione straordinaria impianto sportivo Stadio Primo Nebiolo - riqualificazione </t>
  </si>
  <si>
    <t>C12H22000040006</t>
  </si>
  <si>
    <t xml:space="preserve">A30 Manutenzione straordinaria impianti sportivi Passo Buole e Colletta, palestra Cecchi, piscine Colletta e campi sportivi Parco Ruffini </t>
  </si>
  <si>
    <t>C12H22000020006</t>
  </si>
  <si>
    <t xml:space="preserve">A31 Lavori di manutenzione straordinaria in edifici scolastici – area est </t>
  </si>
  <si>
    <t xml:space="preserve">C17H22000080006 </t>
  </si>
  <si>
    <t xml:space="preserve">A32  Lavori di manutenzione straordinaria in edifici scolastici – area nord </t>
  </si>
  <si>
    <t>C17H22000050006</t>
  </si>
  <si>
    <t xml:space="preserve">A33 Lavori di manutenzione straordinaria in edifici scolastici – area ovest   </t>
  </si>
  <si>
    <t>C17H22000090006</t>
  </si>
  <si>
    <t xml:space="preserve">A34 Lavori di manutenzione straordinaria in edifici scolastici – area sud   </t>
  </si>
  <si>
    <t>C17H22000060006</t>
  </si>
  <si>
    <t xml:space="preserve">A35 Co-progettazione con il terzo settore e partnership pubblico-privata – azioni a favore di adolescenti e giovani   </t>
  </si>
  <si>
    <t>C14H22000060006</t>
  </si>
  <si>
    <t>La Città della prossimità</t>
  </si>
  <si>
    <t xml:space="preserve">
A36  Accompagnamento sociale e facilitazione alla partecipazione della cittadinanza      </t>
  </si>
  <si>
    <t>C14H22000050006</t>
  </si>
  <si>
    <t>2.3</t>
  </si>
  <si>
    <t>2.3 PINQUA - PROGRAMMA INNOVATIVO NAZIONALE PER LA QUALITÀ DELL’ABITARE</t>
  </si>
  <si>
    <t>POP 1 - ID 537 - Edilizia residenziale pubblica Piazza Repubblica 13</t>
  </si>
  <si>
    <t>C13F10043930002</t>
  </si>
  <si>
    <t>Ministero delle Infrastrutture e della Mobilità Sostenibili</t>
  </si>
  <si>
    <t>POP 2 - ID 542 - Manutenzione straordinaria Mercato di Porta Palazzo"</t>
  </si>
  <si>
    <t>C17H21008620001</t>
  </si>
  <si>
    <t>POP 3 - ID 554 - Manutenzione straordinaria e efficientamento energetico Scuola Via Mameli 18"</t>
  </si>
  <si>
    <t>C17H21008490001</t>
  </si>
  <si>
    <t>POP 4 - ID 811 - Manutenzione suolo e pedonalità BorgoDora"</t>
  </si>
  <si>
    <t>C17H21008600001</t>
  </si>
  <si>
    <t xml:space="preserve">POP 5 - ID 822 - Valdocco Vivibile Lotto 2 -riqualificazione spazio pubblico e mobilità"  </t>
  </si>
  <si>
    <t>C11B21009070006</t>
  </si>
  <si>
    <t>POP 6 -  Manutenzione finalizzata al ripristino per la riassegnazione degli alloggi in disponibilità abitativa, di proprietà della Città di Torino</t>
  </si>
  <si>
    <t>H12D25000050006</t>
  </si>
  <si>
    <t xml:space="preserve">RAC 1 - ID 1109 - (ATC) Edilizia residenziale pubblica Corso Racconigi 25"  </t>
  </si>
  <si>
    <t>H18I21003780001</t>
  </si>
  <si>
    <t xml:space="preserve">RAC 2 - ID 1111 - Efficientamento energetico complesso scolastico via Bardonecchia 34 - 36" </t>
  </si>
  <si>
    <t>C17H21008500001</t>
  </si>
  <si>
    <t>RAC 3 - ID 1123 - Manutenzione straordinaria Mercato corso Racconigi"</t>
  </si>
  <si>
    <t>C17H21008630001</t>
  </si>
  <si>
    <t>RAC 4 - ID 1126 - Realizzazione Zona 20</t>
  </si>
  <si>
    <t>C17H21008590001</t>
  </si>
  <si>
    <t>RAC 5 - ID 1130 - Pista Ciclabile Robilant Peschiera</t>
  </si>
  <si>
    <t>C11B21009060006</t>
  </si>
  <si>
    <t xml:space="preserve">RAC 6 - ID 1136 - Riqualificazione piazzale edificio EX FIP" </t>
  </si>
  <si>
    <t>C17H21010350006</t>
  </si>
  <si>
    <t>RAC 7 - ID 1138 - Installazione di pareti verdi verticali edificio Via Cumiana 15"</t>
  </si>
  <si>
    <t>C17H21010360006</t>
  </si>
  <si>
    <t xml:space="preserve">VAL 1 - ID 1106 - (ATC) Edilizia residenziale pubblica Viale dei Mughetti 20" </t>
  </si>
  <si>
    <t xml:space="preserve">H19J21011280001    </t>
  </si>
  <si>
    <t>VAL 2 - ID 1112 - (ATC) Sostituzione edilizia fabbricato sede Poste (LOTTO 1 -Demolizione)</t>
  </si>
  <si>
    <t>H13D21003090001</t>
  </si>
  <si>
    <t>VAL 3 - ID 1115 - (ATC) Casa Bottega - rinnovamento locali commerciali e integrazione destinazione d’uso"</t>
  </si>
  <si>
    <t>H17H21009390001</t>
  </si>
  <si>
    <t xml:space="preserve">VAL 4 - ID 1122 - (ATC) Riqualificazione alloggi di risulta Edilizia residenziale pubblica" </t>
  </si>
  <si>
    <t>H17H21009400001</t>
  </si>
  <si>
    <t xml:space="preserve">VAL 5 - ID 1125 - (ATC) Realizzazione aree verdi diffuse </t>
  </si>
  <si>
    <t>H17H21008110001</t>
  </si>
  <si>
    <t xml:space="preserve">
VAL 6 - ID 1128 - Manutenzione straordinaria del suolo</t>
  </si>
  <si>
    <t xml:space="preserve">C17H21008570001 </t>
  </si>
  <si>
    <t xml:space="preserve">VAL 7 - ID 1134 - Collegamenti ciclabili interni </t>
  </si>
  <si>
    <t>C17H21008580001</t>
  </si>
  <si>
    <t xml:space="preserve">VAL 8 - ID 1135 - Collegamenti ciclabili esterni </t>
  </si>
  <si>
    <t>C11B21009050001</t>
  </si>
  <si>
    <t xml:space="preserve">
VAL 9 - ID 1137 - Interventi su accessi Parco delle Vallette        </t>
  </si>
  <si>
    <t>C11B21009040006</t>
  </si>
  <si>
    <t>3.1</t>
  </si>
  <si>
    <t>3.1 SPORT E INCLUSIONE SOCIALE</t>
  </si>
  <si>
    <r>
      <rPr>
        <sz val="11"/>
        <color theme="1"/>
        <rFont val="Calibri"/>
      </rPr>
      <t xml:space="preserve">Cittadella dello Sport - </t>
    </r>
    <r>
      <rPr>
        <sz val="11"/>
        <color theme="1"/>
        <rFont val="Calibri"/>
      </rPr>
      <t>Cluster 1</t>
    </r>
    <r>
      <rPr>
        <sz val="11"/>
        <color theme="1"/>
        <rFont val="Calibri"/>
      </rPr>
      <t xml:space="preserve">
</t>
    </r>
  </si>
  <si>
    <t>C15B22000090006</t>
  </si>
  <si>
    <t>Presidenza del Consiglio dei Ministri - Dipartimento dello Sport</t>
  </si>
  <si>
    <t>Rigenerazione Ex Galoppatoio - Cluster 2</t>
  </si>
  <si>
    <t>C13I22000080006</t>
  </si>
  <si>
    <t>1.4.6</t>
  </si>
  <si>
    <t>1.4.6 SERVIZI DIGITALI E CITTADINANZA DIGITALE - MOBILITY AS A SERVICE FOR ITALY</t>
  </si>
  <si>
    <t>Living Lab TO MOVE</t>
  </si>
  <si>
    <t>C15C22007220001</t>
  </si>
  <si>
    <t>PCM - Dipartimento per la Trasformazione Digitale 
+ MIMS</t>
  </si>
  <si>
    <t>FNC</t>
  </si>
  <si>
    <t>Sperimentazione MaaS</t>
  </si>
  <si>
    <t>C19I21000130001</t>
  </si>
  <si>
    <t>-</t>
  </si>
  <si>
    <t>PROGETTO DI RIQUALIFICAZIONE DEL PARCO DEL VALENTINO</t>
  </si>
  <si>
    <t xml:space="preserve">RIPRISTINO DELLA NAVIGAZIONE SUL FIUME PO </t>
  </si>
  <si>
    <t>C16E19000190001</t>
  </si>
  <si>
    <t>Ministero della Cultura</t>
  </si>
  <si>
    <t>REALIZZAZIONE BIBLIOTECA CIVICA  E RIQUALIFICAZIONE DEL TEATRO NUOVO</t>
  </si>
  <si>
    <t xml:space="preserve">C14E21001220001  </t>
  </si>
  <si>
    <t>RIQUALIFICAZIONE E RECUPERO DELLE AREE VERDI DEL PARCO DEL VALENTINO</t>
  </si>
  <si>
    <t>C13D21002930001</t>
  </si>
  <si>
    <t>RESTAURO BORGO MEDIEVALE</t>
  </si>
  <si>
    <t>C15F21001150001</t>
  </si>
  <si>
    <t>ACQUISTO IMBARCAZIONI</t>
  </si>
  <si>
    <t>C11G22000010001</t>
  </si>
  <si>
    <t>SICURO, VERDE E SOCIALE: riqualificazione edilizia residenziale pubblica (ERP)</t>
  </si>
  <si>
    <t xml:space="preserve">VIA AOSTA 37       
   </t>
  </si>
  <si>
    <t>C19J21046100001</t>
  </si>
  <si>
    <t>VIA SANSOVINO 26</t>
  </si>
  <si>
    <t>C19J21046090001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</si>
</sst>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"/>
    <numFmt numFmtId="165" formatCode="[$€-2]\ #,##0.00"/>
  </numFmts>
  <fonts count="19" x14ac:knownFonts="1">
    <font>
      <sz val="11"/>
      <color theme="1"/>
      <name val="Calibri"/>
      <scheme val="minor"/>
    </font>
    <font>
      <b/>
      <sz val="10"/>
      <color rgb="FFC0504D"/>
      <name val="Calibri"/>
    </font>
    <font>
      <b/>
      <sz val="9"/>
      <color theme="1"/>
      <name val="Calibri"/>
    </font>
    <font>
      <b/>
      <sz val="12"/>
      <color theme="1"/>
      <name val="Calibri"/>
    </font>
    <font>
      <b/>
      <sz val="12"/>
      <color rgb="FF000000"/>
      <name val="Calibri"/>
    </font>
    <font>
      <b/>
      <sz val="13"/>
      <color theme="1"/>
      <name val="Calibri"/>
    </font>
    <font>
      <sz val="11"/>
      <color theme="1"/>
      <name val="Calibri"/>
    </font>
    <font>
      <b/>
      <sz val="16"/>
      <color theme="5"/>
      <name val="Calibri"/>
    </font>
    <font>
      <b/>
      <sz val="16"/>
      <color theme="1"/>
      <name val="Calibri"/>
    </font>
    <font>
      <b/>
      <sz val="16"/>
      <color rgb="FF000000"/>
      <name val="Calibri"/>
    </font>
    <font>
      <sz val="11"/>
      <color rgb="FF000000"/>
      <name val="Calibri"/>
    </font>
    <font>
      <b/>
      <sz val="17"/>
      <color theme="1"/>
      <name val="Calibri"/>
    </font>
    <font>
      <b/>
      <sz val="14"/>
      <color theme="1"/>
      <name val="Calibri"/>
    </font>
    <font>
      <b/>
      <sz val="13"/>
      <color rgb="FF212529"/>
      <name val="Calibri"/>
    </font>
    <font>
      <b/>
      <sz val="14"/>
      <color rgb="FF212529"/>
      <name val="Calibri"/>
    </font>
    <font>
      <sz val="13"/>
      <color theme="1"/>
      <name val="Calibri"/>
    </font>
    <font>
      <sz val="14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/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quotePrefix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165" fontId="6" fillId="0" borderId="0" xfId="0" applyNumberFormat="1" applyFont="1"/>
    <xf numFmtId="0" fontId="15" fillId="0" borderId="0" xfId="0" applyFont="1"/>
    <xf numFmtId="0" fontId="6" fillId="0" borderId="0" xfId="0" applyFont="1" applyFill="1" applyAlignment="1">
      <alignment horizontal="center" vertical="center"/>
    </xf>
    <xf numFmtId="10" fontId="6" fillId="0" borderId="0" xfId="0" applyNumberFormat="1" applyFont="1" applyFill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4" fontId="10" fillId="0" borderId="0" xfId="0" applyNumberFormat="1" applyFont="1" applyFill="1" applyAlignment="1">
      <alignment horizontal="center" vertical="center"/>
    </xf>
    <xf numFmtId="9" fontId="6" fillId="0" borderId="0" xfId="0" applyNumberFormat="1" applyFont="1" applyFill="1" applyAlignment="1">
      <alignment vertical="center"/>
    </xf>
    <xf numFmtId="0" fontId="0" fillId="0" borderId="0" xfId="0" applyFill="1"/>
    <xf numFmtId="14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120"/>
  <sheetViews>
    <sheetView tabSelected="1" zoomScale="60" zoomScaleNormal="60" workbookViewId="0">
      <pane xSplit="6" ySplit="1" topLeftCell="K2" activePane="bottomRight" state="frozen"/>
      <selection pane="topRight" activeCell="G1" sqref="G1"/>
      <selection pane="bottomLeft" activeCell="A2" sqref="A2"/>
      <selection pane="bottomRight" activeCell="E126" sqref="E126"/>
    </sheetView>
  </sheetViews>
  <sheetFormatPr defaultColWidth="14.453125" defaultRowHeight="14.5" x14ac:dyDescent="0.35"/>
  <cols>
    <col min="1" max="1" width="14.81640625" customWidth="1"/>
    <col min="2" max="2" width="22.453125" customWidth="1"/>
    <col min="3" max="3" width="12.7265625" customWidth="1"/>
    <col min="4" max="4" width="37.453125" customWidth="1"/>
    <col min="5" max="5" width="31.54296875" customWidth="1"/>
    <col min="6" max="6" width="36.26953125" customWidth="1"/>
    <col min="7" max="7" width="34.81640625" customWidth="1"/>
    <col min="8" max="10" width="44.26953125" customWidth="1"/>
    <col min="11" max="11" width="35" customWidth="1"/>
    <col min="12" max="13" width="28.7265625" customWidth="1"/>
    <col min="14" max="15" width="25.54296875" customWidth="1"/>
    <col min="16" max="16" width="26.1796875" customWidth="1"/>
    <col min="17" max="17" width="24.81640625" style="40" customWidth="1"/>
    <col min="18" max="18" width="25.81640625" style="35" customWidth="1"/>
    <col min="21" max="54" width="14.453125" style="11"/>
  </cols>
  <sheetData>
    <row r="1" spans="1:20" ht="68" x14ac:dyDescent="0.3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8" t="s">
        <v>11</v>
      </c>
      <c r="M1" s="7" t="s">
        <v>12</v>
      </c>
      <c r="N1" s="9" t="s">
        <v>13</v>
      </c>
      <c r="O1" s="7" t="s">
        <v>14</v>
      </c>
      <c r="P1" s="10" t="s">
        <v>15</v>
      </c>
      <c r="Q1" s="36" t="s">
        <v>16</v>
      </c>
      <c r="R1" s="37" t="s">
        <v>17</v>
      </c>
      <c r="S1" s="11"/>
      <c r="T1" s="11"/>
    </row>
    <row r="2" spans="1:20" ht="43.5" x14ac:dyDescent="0.35">
      <c r="A2" s="12">
        <v>1</v>
      </c>
      <c r="B2" s="13">
        <v>1</v>
      </c>
      <c r="C2" s="13">
        <v>1</v>
      </c>
      <c r="D2" s="13" t="s">
        <v>18</v>
      </c>
      <c r="E2" s="14" t="s">
        <v>19</v>
      </c>
      <c r="F2" s="30" t="s">
        <v>20</v>
      </c>
      <c r="G2" s="15" t="s">
        <v>21</v>
      </c>
      <c r="H2" s="15">
        <v>5062954</v>
      </c>
      <c r="I2" s="15">
        <v>0</v>
      </c>
      <c r="J2" s="15">
        <v>0</v>
      </c>
      <c r="K2" s="15">
        <v>0</v>
      </c>
      <c r="L2" s="15">
        <v>0</v>
      </c>
      <c r="M2" s="15">
        <f t="shared" ref="M2:M9" si="0">SUM(H2:L2)</f>
        <v>5062954</v>
      </c>
      <c r="N2" s="15" t="s">
        <v>22</v>
      </c>
      <c r="O2" s="15" t="s">
        <v>23</v>
      </c>
      <c r="P2" s="15" t="s">
        <v>24</v>
      </c>
      <c r="Q2" s="41">
        <v>45541</v>
      </c>
      <c r="R2" s="35">
        <v>1</v>
      </c>
      <c r="S2" s="11"/>
      <c r="T2" s="11"/>
    </row>
    <row r="3" spans="1:20" ht="43.5" x14ac:dyDescent="0.35">
      <c r="A3" s="12">
        <v>2</v>
      </c>
      <c r="B3" s="13">
        <v>1</v>
      </c>
      <c r="C3" s="13">
        <v>1</v>
      </c>
      <c r="D3" s="16" t="s">
        <v>25</v>
      </c>
      <c r="E3" s="14" t="s">
        <v>26</v>
      </c>
      <c r="F3" s="30" t="s">
        <v>27</v>
      </c>
      <c r="G3" s="15" t="s">
        <v>28</v>
      </c>
      <c r="H3" s="15">
        <v>474775</v>
      </c>
      <c r="I3" s="15">
        <v>0</v>
      </c>
      <c r="J3" s="15">
        <v>0</v>
      </c>
      <c r="K3" s="15">
        <v>0</v>
      </c>
      <c r="L3" s="15">
        <v>0</v>
      </c>
      <c r="M3" s="15">
        <f t="shared" si="0"/>
        <v>474775</v>
      </c>
      <c r="N3" s="15" t="s">
        <v>22</v>
      </c>
      <c r="O3" s="15" t="s">
        <v>23</v>
      </c>
      <c r="P3" s="15" t="s">
        <v>24</v>
      </c>
      <c r="Q3" s="41">
        <v>45334</v>
      </c>
      <c r="R3" s="35">
        <v>1</v>
      </c>
      <c r="S3" s="11"/>
      <c r="T3" s="11"/>
    </row>
    <row r="4" spans="1:20" ht="51" x14ac:dyDescent="0.35">
      <c r="A4" s="12">
        <v>3</v>
      </c>
      <c r="B4" s="17">
        <v>1</v>
      </c>
      <c r="C4" s="17">
        <v>1</v>
      </c>
      <c r="D4" s="16" t="s">
        <v>29</v>
      </c>
      <c r="E4" s="14" t="s">
        <v>30</v>
      </c>
      <c r="F4" s="30" t="s">
        <v>31</v>
      </c>
      <c r="G4" s="18" t="s">
        <v>32</v>
      </c>
      <c r="H4" s="15">
        <v>1277083</v>
      </c>
      <c r="I4" s="15">
        <v>0</v>
      </c>
      <c r="J4" s="15">
        <v>0</v>
      </c>
      <c r="K4" s="15">
        <v>0</v>
      </c>
      <c r="L4" s="15">
        <v>0</v>
      </c>
      <c r="M4" s="15">
        <f t="shared" si="0"/>
        <v>1277083</v>
      </c>
      <c r="N4" s="15" t="s">
        <v>22</v>
      </c>
      <c r="O4" s="18" t="s">
        <v>23</v>
      </c>
      <c r="P4" s="18" t="s">
        <v>24</v>
      </c>
      <c r="Q4" s="41">
        <v>46007</v>
      </c>
      <c r="R4" s="35">
        <v>1</v>
      </c>
      <c r="S4" s="11"/>
      <c r="T4" s="11"/>
    </row>
    <row r="5" spans="1:20" ht="68" x14ac:dyDescent="0.35">
      <c r="A5" s="12">
        <v>4</v>
      </c>
      <c r="B5" s="13">
        <v>1</v>
      </c>
      <c r="C5" s="13">
        <v>1</v>
      </c>
      <c r="D5" s="16" t="s">
        <v>33</v>
      </c>
      <c r="E5" s="14" t="s">
        <v>34</v>
      </c>
      <c r="F5" s="30" t="s">
        <v>35</v>
      </c>
      <c r="G5" s="15" t="s">
        <v>36</v>
      </c>
      <c r="H5" s="15">
        <v>516000</v>
      </c>
      <c r="I5" s="15">
        <v>0</v>
      </c>
      <c r="J5" s="15">
        <v>0</v>
      </c>
      <c r="K5" s="15">
        <v>0</v>
      </c>
      <c r="L5" s="15">
        <v>0</v>
      </c>
      <c r="M5" s="15">
        <f t="shared" si="0"/>
        <v>516000</v>
      </c>
      <c r="N5" s="15" t="s">
        <v>22</v>
      </c>
      <c r="O5" s="15" t="s">
        <v>23</v>
      </c>
      <c r="P5" s="15" t="s">
        <v>24</v>
      </c>
      <c r="Q5" s="41">
        <v>45777</v>
      </c>
      <c r="R5" s="35">
        <v>1</v>
      </c>
      <c r="S5" s="11"/>
      <c r="T5" s="11"/>
    </row>
    <row r="6" spans="1:20" ht="43.5" x14ac:dyDescent="0.35">
      <c r="A6" s="12">
        <v>5</v>
      </c>
      <c r="B6" s="13">
        <v>1</v>
      </c>
      <c r="C6" s="13">
        <v>1</v>
      </c>
      <c r="D6" s="16" t="s">
        <v>37</v>
      </c>
      <c r="E6" s="14" t="s">
        <v>38</v>
      </c>
      <c r="F6" s="24" t="s">
        <v>39</v>
      </c>
      <c r="G6" s="15" t="s">
        <v>40</v>
      </c>
      <c r="H6" s="15">
        <v>95610</v>
      </c>
      <c r="I6" s="15">
        <v>0</v>
      </c>
      <c r="J6" s="15">
        <v>0</v>
      </c>
      <c r="K6" s="15">
        <v>0</v>
      </c>
      <c r="L6" s="15">
        <v>0</v>
      </c>
      <c r="M6" s="15">
        <f t="shared" si="0"/>
        <v>95610</v>
      </c>
      <c r="N6" s="15" t="s">
        <v>22</v>
      </c>
      <c r="O6" s="15" t="s">
        <v>23</v>
      </c>
      <c r="P6" s="15" t="s">
        <v>24</v>
      </c>
      <c r="Q6" s="41">
        <v>45352</v>
      </c>
      <c r="R6" s="35">
        <v>1</v>
      </c>
      <c r="S6" s="11"/>
      <c r="T6" s="11"/>
    </row>
    <row r="7" spans="1:20" ht="43.5" x14ac:dyDescent="0.35">
      <c r="A7" s="12">
        <v>6</v>
      </c>
      <c r="B7" s="13">
        <v>1</v>
      </c>
      <c r="C7" s="13">
        <v>1</v>
      </c>
      <c r="D7" s="16" t="s">
        <v>37</v>
      </c>
      <c r="E7" s="14" t="s">
        <v>41</v>
      </c>
      <c r="F7" s="24" t="s">
        <v>42</v>
      </c>
      <c r="G7" s="15" t="s">
        <v>43</v>
      </c>
      <c r="H7" s="15">
        <f>71703</f>
        <v>71703</v>
      </c>
      <c r="I7" s="15">
        <v>0</v>
      </c>
      <c r="J7" s="15">
        <v>0</v>
      </c>
      <c r="K7" s="15">
        <v>0</v>
      </c>
      <c r="L7" s="15">
        <v>0</v>
      </c>
      <c r="M7" s="15">
        <f t="shared" si="0"/>
        <v>71703</v>
      </c>
      <c r="N7" s="15" t="s">
        <v>22</v>
      </c>
      <c r="O7" s="15" t="s">
        <v>23</v>
      </c>
      <c r="P7" s="15" t="s">
        <v>24</v>
      </c>
      <c r="Q7" s="41">
        <v>45084</v>
      </c>
      <c r="R7" s="35">
        <v>1</v>
      </c>
      <c r="S7" s="11"/>
      <c r="T7" s="11"/>
    </row>
    <row r="8" spans="1:20" ht="43.5" x14ac:dyDescent="0.35">
      <c r="A8" s="12">
        <v>7</v>
      </c>
      <c r="B8" s="13">
        <v>1</v>
      </c>
      <c r="C8" s="13">
        <v>1</v>
      </c>
      <c r="D8" s="16" t="s">
        <v>37</v>
      </c>
      <c r="E8" s="14" t="s">
        <v>41</v>
      </c>
      <c r="F8" s="24" t="s">
        <v>44</v>
      </c>
      <c r="G8" s="15" t="s">
        <v>45</v>
      </c>
      <c r="H8" s="15">
        <v>278845</v>
      </c>
      <c r="I8" s="15">
        <v>0</v>
      </c>
      <c r="J8" s="15">
        <v>0</v>
      </c>
      <c r="K8" s="15">
        <v>0</v>
      </c>
      <c r="L8" s="15">
        <v>0</v>
      </c>
      <c r="M8" s="15">
        <f t="shared" si="0"/>
        <v>278845</v>
      </c>
      <c r="N8" s="15" t="s">
        <v>22</v>
      </c>
      <c r="O8" s="15" t="s">
        <v>23</v>
      </c>
      <c r="P8" s="15" t="s">
        <v>24</v>
      </c>
      <c r="Q8" s="41">
        <v>44567</v>
      </c>
      <c r="R8" s="35">
        <v>1</v>
      </c>
      <c r="S8" s="11"/>
      <c r="T8" s="11"/>
    </row>
    <row r="9" spans="1:20" ht="102" x14ac:dyDescent="0.35">
      <c r="A9" s="12">
        <v>8</v>
      </c>
      <c r="B9" s="13">
        <v>1</v>
      </c>
      <c r="C9" s="13">
        <v>1</v>
      </c>
      <c r="D9" s="16" t="s">
        <v>46</v>
      </c>
      <c r="E9" s="14" t="s">
        <v>47</v>
      </c>
      <c r="F9" s="30" t="s">
        <v>48</v>
      </c>
      <c r="G9" s="15" t="s">
        <v>49</v>
      </c>
      <c r="H9" s="15">
        <v>25254</v>
      </c>
      <c r="I9" s="15">
        <v>0</v>
      </c>
      <c r="J9" s="15">
        <v>0</v>
      </c>
      <c r="K9" s="15">
        <v>0</v>
      </c>
      <c r="L9" s="15">
        <v>0</v>
      </c>
      <c r="M9" s="15">
        <f t="shared" si="0"/>
        <v>25254</v>
      </c>
      <c r="N9" s="15" t="s">
        <v>22</v>
      </c>
      <c r="O9" s="15" t="s">
        <v>23</v>
      </c>
      <c r="P9" s="15" t="s">
        <v>24</v>
      </c>
      <c r="Q9" s="41">
        <v>46022</v>
      </c>
      <c r="R9" s="35">
        <v>1</v>
      </c>
      <c r="S9" s="11"/>
      <c r="T9" s="11"/>
    </row>
    <row r="10" spans="1:20" ht="58" x14ac:dyDescent="0.35">
      <c r="A10" s="12">
        <v>9</v>
      </c>
      <c r="B10" s="13">
        <v>1</v>
      </c>
      <c r="C10" s="13">
        <v>1</v>
      </c>
      <c r="D10" s="13" t="s">
        <v>50</v>
      </c>
      <c r="E10" s="14" t="s">
        <v>51</v>
      </c>
      <c r="F10" s="42" t="s">
        <v>52</v>
      </c>
      <c r="G10" s="15" t="s">
        <v>53</v>
      </c>
      <c r="H10" s="15">
        <v>995100</v>
      </c>
      <c r="I10" s="15">
        <v>0</v>
      </c>
      <c r="J10" s="15">
        <v>0</v>
      </c>
      <c r="K10" s="15">
        <v>0</v>
      </c>
      <c r="L10" s="15">
        <v>0</v>
      </c>
      <c r="M10" s="19">
        <v>930000</v>
      </c>
      <c r="N10" s="15" t="s">
        <v>22</v>
      </c>
      <c r="O10" s="15" t="s">
        <v>23</v>
      </c>
      <c r="P10" s="15" t="s">
        <v>24</v>
      </c>
      <c r="Q10" s="41">
        <v>45747</v>
      </c>
      <c r="R10" s="35">
        <v>1</v>
      </c>
      <c r="S10" s="11"/>
      <c r="T10" s="11"/>
    </row>
    <row r="11" spans="1:20" ht="58" x14ac:dyDescent="0.35">
      <c r="A11" s="12">
        <v>10</v>
      </c>
      <c r="B11" s="13">
        <v>1</v>
      </c>
      <c r="C11" s="13">
        <v>1</v>
      </c>
      <c r="D11" s="13" t="s">
        <v>50</v>
      </c>
      <c r="E11" s="14" t="s">
        <v>54</v>
      </c>
      <c r="F11" s="42" t="s">
        <v>55</v>
      </c>
      <c r="G11" s="15" t="s">
        <v>56</v>
      </c>
      <c r="H11" s="15">
        <v>995100</v>
      </c>
      <c r="I11" s="15">
        <v>0</v>
      </c>
      <c r="J11" s="15">
        <v>0</v>
      </c>
      <c r="K11" s="15">
        <v>0</v>
      </c>
      <c r="L11" s="15">
        <v>0</v>
      </c>
      <c r="M11" s="19">
        <v>930000</v>
      </c>
      <c r="N11" s="15" t="s">
        <v>22</v>
      </c>
      <c r="O11" s="15" t="s">
        <v>23</v>
      </c>
      <c r="P11" s="15" t="s">
        <v>24</v>
      </c>
      <c r="Q11" s="41">
        <v>45747</v>
      </c>
      <c r="R11" s="35">
        <v>1</v>
      </c>
      <c r="S11" s="11"/>
      <c r="T11" s="11"/>
    </row>
    <row r="12" spans="1:20" ht="43.5" x14ac:dyDescent="0.35">
      <c r="A12" s="12">
        <v>11</v>
      </c>
      <c r="B12" s="20">
        <v>1</v>
      </c>
      <c r="C12" s="20">
        <v>1</v>
      </c>
      <c r="D12" s="21" t="s">
        <v>57</v>
      </c>
      <c r="E12" s="14" t="s">
        <v>58</v>
      </c>
      <c r="F12" s="42" t="s">
        <v>59</v>
      </c>
      <c r="G12" s="15" t="s">
        <v>60</v>
      </c>
      <c r="H12" s="15">
        <v>1740668.19</v>
      </c>
      <c r="I12" s="15">
        <v>0</v>
      </c>
      <c r="J12" s="15">
        <v>0</v>
      </c>
      <c r="K12" s="15">
        <v>0</v>
      </c>
      <c r="L12" s="15">
        <v>0</v>
      </c>
      <c r="M12" s="15">
        <f t="shared" ref="M12:M130" si="1">SUM(H12:L12)</f>
        <v>1740668.19</v>
      </c>
      <c r="N12" s="15" t="s">
        <v>22</v>
      </c>
      <c r="O12" s="15" t="s">
        <v>23</v>
      </c>
      <c r="P12" s="15" t="s">
        <v>24</v>
      </c>
      <c r="Q12" s="41">
        <v>46203</v>
      </c>
      <c r="R12" s="35">
        <v>0.8</v>
      </c>
      <c r="S12" s="11"/>
      <c r="T12" s="11"/>
    </row>
    <row r="13" spans="1:20" ht="43.5" x14ac:dyDescent="0.35">
      <c r="A13" s="12">
        <v>12</v>
      </c>
      <c r="B13" s="13">
        <v>1</v>
      </c>
      <c r="C13" s="13">
        <v>1</v>
      </c>
      <c r="D13" s="16" t="s">
        <v>61</v>
      </c>
      <c r="E13" s="14" t="s">
        <v>62</v>
      </c>
      <c r="F13" s="42" t="s">
        <v>63</v>
      </c>
      <c r="G13" s="22" t="s">
        <v>64</v>
      </c>
      <c r="H13" s="15">
        <v>420686.5</v>
      </c>
      <c r="I13" s="15">
        <v>0</v>
      </c>
      <c r="J13" s="15">
        <v>0</v>
      </c>
      <c r="K13" s="15">
        <v>0</v>
      </c>
      <c r="L13" s="15">
        <v>0</v>
      </c>
      <c r="M13" s="15">
        <f t="shared" si="1"/>
        <v>420686.5</v>
      </c>
      <c r="N13" s="15" t="s">
        <v>22</v>
      </c>
      <c r="O13" s="15" t="s">
        <v>23</v>
      </c>
      <c r="P13" s="15" t="s">
        <v>24</v>
      </c>
      <c r="Q13" s="41">
        <v>46022</v>
      </c>
      <c r="R13" s="35">
        <v>1</v>
      </c>
      <c r="S13" s="11"/>
      <c r="T13" s="11"/>
    </row>
    <row r="14" spans="1:20" ht="43.5" x14ac:dyDescent="0.35">
      <c r="A14" s="12">
        <v>13</v>
      </c>
      <c r="B14" s="13">
        <v>2</v>
      </c>
      <c r="C14" s="13">
        <v>1</v>
      </c>
      <c r="D14" s="13" t="s">
        <v>65</v>
      </c>
      <c r="E14" s="14" t="s">
        <v>66</v>
      </c>
      <c r="F14" s="42" t="s">
        <v>67</v>
      </c>
      <c r="G14" s="22" t="s">
        <v>68</v>
      </c>
      <c r="H14" s="18">
        <v>1000000</v>
      </c>
      <c r="I14" s="15">
        <v>0</v>
      </c>
      <c r="J14" s="15">
        <v>0</v>
      </c>
      <c r="K14" s="15">
        <v>0</v>
      </c>
      <c r="L14" s="15">
        <v>980813.94</v>
      </c>
      <c r="M14" s="15">
        <f t="shared" si="1"/>
        <v>1980813.94</v>
      </c>
      <c r="N14" s="15" t="s">
        <v>69</v>
      </c>
      <c r="O14" s="15" t="s">
        <v>70</v>
      </c>
      <c r="P14" s="15" t="s">
        <v>24</v>
      </c>
      <c r="Q14" s="41">
        <v>46142</v>
      </c>
      <c r="R14" s="35">
        <v>0.9</v>
      </c>
      <c r="S14" s="11"/>
      <c r="T14" s="11"/>
    </row>
    <row r="15" spans="1:20" ht="55.5" x14ac:dyDescent="0.35">
      <c r="A15" s="12">
        <v>14</v>
      </c>
      <c r="B15" s="13">
        <v>2</v>
      </c>
      <c r="C15" s="13">
        <v>2</v>
      </c>
      <c r="D15" s="13" t="s">
        <v>71</v>
      </c>
      <c r="E15" s="14" t="s">
        <v>72</v>
      </c>
      <c r="F15" s="42" t="s">
        <v>73</v>
      </c>
      <c r="G15" s="22" t="s">
        <v>74</v>
      </c>
      <c r="H15" s="18">
        <v>4113829</v>
      </c>
      <c r="I15" s="15">
        <v>0</v>
      </c>
      <c r="J15" s="15">
        <v>0</v>
      </c>
      <c r="K15" s="15">
        <v>0</v>
      </c>
      <c r="L15" s="15">
        <v>0</v>
      </c>
      <c r="M15" s="15">
        <f t="shared" si="1"/>
        <v>4113829</v>
      </c>
      <c r="N15" s="15" t="s">
        <v>69</v>
      </c>
      <c r="O15" s="15" t="s">
        <v>75</v>
      </c>
      <c r="P15" s="15" t="s">
        <v>24</v>
      </c>
      <c r="Q15" s="41">
        <v>46142</v>
      </c>
      <c r="R15" s="35">
        <v>0.98</v>
      </c>
      <c r="S15" s="11"/>
      <c r="T15" s="11"/>
    </row>
    <row r="16" spans="1:20" ht="51" x14ac:dyDescent="0.35">
      <c r="A16" s="12">
        <v>15</v>
      </c>
      <c r="B16" s="13">
        <v>2</v>
      </c>
      <c r="C16" s="13">
        <v>2</v>
      </c>
      <c r="D16" s="13" t="s">
        <v>71</v>
      </c>
      <c r="E16" s="14" t="s">
        <v>76</v>
      </c>
      <c r="F16" s="42" t="s">
        <v>77</v>
      </c>
      <c r="G16" s="22" t="s">
        <v>78</v>
      </c>
      <c r="H16" s="18">
        <v>1000000</v>
      </c>
      <c r="I16" s="15">
        <v>0</v>
      </c>
      <c r="J16" s="15">
        <v>0</v>
      </c>
      <c r="K16" s="15">
        <v>0</v>
      </c>
      <c r="L16" s="18">
        <v>21511.73</v>
      </c>
      <c r="M16" s="15">
        <f t="shared" si="1"/>
        <v>1021511.73</v>
      </c>
      <c r="N16" s="15" t="s">
        <v>69</v>
      </c>
      <c r="O16" s="15" t="s">
        <v>75</v>
      </c>
      <c r="P16" s="15" t="s">
        <v>24</v>
      </c>
      <c r="Q16" s="41">
        <v>44841</v>
      </c>
      <c r="R16" s="35">
        <v>1</v>
      </c>
      <c r="S16" s="11"/>
      <c r="T16" s="11"/>
    </row>
    <row r="17" spans="1:20" ht="51" x14ac:dyDescent="0.35">
      <c r="A17" s="12">
        <v>16</v>
      </c>
      <c r="B17" s="13">
        <v>2</v>
      </c>
      <c r="C17" s="13">
        <v>2</v>
      </c>
      <c r="D17" s="13" t="s">
        <v>71</v>
      </c>
      <c r="E17" s="14" t="s">
        <v>76</v>
      </c>
      <c r="F17" s="42" t="s">
        <v>79</v>
      </c>
      <c r="G17" s="22" t="s">
        <v>80</v>
      </c>
      <c r="H17" s="18">
        <v>1000000</v>
      </c>
      <c r="I17" s="15">
        <v>0</v>
      </c>
      <c r="J17" s="15">
        <v>0</v>
      </c>
      <c r="K17" s="15">
        <v>0</v>
      </c>
      <c r="L17" s="15">
        <v>0</v>
      </c>
      <c r="M17" s="15">
        <f t="shared" si="1"/>
        <v>1000000</v>
      </c>
      <c r="N17" s="15" t="s">
        <v>69</v>
      </c>
      <c r="O17" s="15" t="s">
        <v>75</v>
      </c>
      <c r="P17" s="15" t="s">
        <v>24</v>
      </c>
      <c r="Q17" s="41">
        <v>44600</v>
      </c>
      <c r="R17" s="35">
        <v>1</v>
      </c>
      <c r="S17" s="11"/>
      <c r="T17" s="11"/>
    </row>
    <row r="18" spans="1:20" ht="51" x14ac:dyDescent="0.35">
      <c r="A18" s="12">
        <v>17</v>
      </c>
      <c r="B18" s="13">
        <v>2</v>
      </c>
      <c r="C18" s="13">
        <v>2</v>
      </c>
      <c r="D18" s="13" t="s">
        <v>71</v>
      </c>
      <c r="E18" s="14" t="s">
        <v>76</v>
      </c>
      <c r="F18" s="42" t="s">
        <v>81</v>
      </c>
      <c r="G18" s="22" t="s">
        <v>82</v>
      </c>
      <c r="H18" s="18">
        <v>1320763</v>
      </c>
      <c r="I18" s="15">
        <v>0</v>
      </c>
      <c r="J18" s="15">
        <v>0</v>
      </c>
      <c r="K18" s="15">
        <v>0</v>
      </c>
      <c r="L18" s="18">
        <v>229689.45</v>
      </c>
      <c r="M18" s="15">
        <f t="shared" si="1"/>
        <v>1550452.45</v>
      </c>
      <c r="N18" s="15" t="s">
        <v>69</v>
      </c>
      <c r="O18" s="15" t="s">
        <v>75</v>
      </c>
      <c r="P18" s="15" t="s">
        <v>24</v>
      </c>
      <c r="Q18" s="41">
        <v>44915</v>
      </c>
      <c r="R18" s="35">
        <v>1</v>
      </c>
      <c r="S18" s="11"/>
      <c r="T18" s="11"/>
    </row>
    <row r="19" spans="1:20" ht="51" x14ac:dyDescent="0.35">
      <c r="A19" s="12">
        <v>18</v>
      </c>
      <c r="B19" s="13">
        <v>2</v>
      </c>
      <c r="C19" s="13">
        <v>2</v>
      </c>
      <c r="D19" s="13" t="s">
        <v>71</v>
      </c>
      <c r="E19" s="14" t="s">
        <v>76</v>
      </c>
      <c r="F19" s="42" t="s">
        <v>83</v>
      </c>
      <c r="G19" s="22" t="s">
        <v>84</v>
      </c>
      <c r="H19" s="18">
        <v>1320764.44</v>
      </c>
      <c r="I19" s="15">
        <v>0</v>
      </c>
      <c r="J19" s="15">
        <v>0</v>
      </c>
      <c r="K19" s="15">
        <v>0</v>
      </c>
      <c r="L19" s="15">
        <f>SUM(151892.58,45205.32)</f>
        <v>197097.9</v>
      </c>
      <c r="M19" s="15">
        <f t="shared" si="1"/>
        <v>1517862.3399999999</v>
      </c>
      <c r="N19" s="15" t="s">
        <v>69</v>
      </c>
      <c r="O19" s="15" t="s">
        <v>75</v>
      </c>
      <c r="P19" s="15" t="s">
        <v>24</v>
      </c>
      <c r="Q19" s="41">
        <v>45024</v>
      </c>
      <c r="R19" s="35">
        <v>1</v>
      </c>
      <c r="S19" s="11"/>
      <c r="T19" s="11"/>
    </row>
    <row r="20" spans="1:20" ht="43.5" x14ac:dyDescent="0.35">
      <c r="A20" s="12">
        <v>19</v>
      </c>
      <c r="B20" s="13">
        <v>2</v>
      </c>
      <c r="C20" s="13">
        <v>2</v>
      </c>
      <c r="D20" s="16" t="s">
        <v>85</v>
      </c>
      <c r="E20" s="14" t="s">
        <v>86</v>
      </c>
      <c r="F20" s="42" t="s">
        <v>87</v>
      </c>
      <c r="G20" s="15" t="s">
        <v>88</v>
      </c>
      <c r="H20" s="23">
        <v>169844330</v>
      </c>
      <c r="I20" s="15">
        <v>0</v>
      </c>
      <c r="J20" s="15">
        <v>0</v>
      </c>
      <c r="K20" s="15">
        <v>0</v>
      </c>
      <c r="L20" s="15">
        <v>0</v>
      </c>
      <c r="M20" s="15">
        <f t="shared" si="1"/>
        <v>169844330</v>
      </c>
      <c r="N20" s="15" t="s">
        <v>69</v>
      </c>
      <c r="O20" s="15" t="s">
        <v>75</v>
      </c>
      <c r="P20" s="15" t="s">
        <v>24</v>
      </c>
      <c r="Q20" s="41">
        <v>46203</v>
      </c>
      <c r="R20" s="35">
        <v>0.9</v>
      </c>
      <c r="S20" s="11"/>
      <c r="T20" s="11"/>
    </row>
    <row r="21" spans="1:20" ht="43.5" x14ac:dyDescent="0.35">
      <c r="A21" s="12">
        <v>20</v>
      </c>
      <c r="B21" s="13">
        <v>2</v>
      </c>
      <c r="C21" s="13">
        <v>2</v>
      </c>
      <c r="D21" s="16" t="s">
        <v>85</v>
      </c>
      <c r="E21" s="14" t="s">
        <v>86</v>
      </c>
      <c r="F21" s="30" t="s">
        <v>89</v>
      </c>
      <c r="G21" s="15" t="s">
        <v>90</v>
      </c>
      <c r="H21" s="23">
        <v>29763026</v>
      </c>
      <c r="I21" s="15">
        <v>0</v>
      </c>
      <c r="J21" s="15">
        <v>0</v>
      </c>
      <c r="K21" s="15">
        <v>0</v>
      </c>
      <c r="L21" s="18">
        <v>0</v>
      </c>
      <c r="M21" s="15">
        <f t="shared" si="1"/>
        <v>29763026</v>
      </c>
      <c r="N21" s="15" t="s">
        <v>69</v>
      </c>
      <c r="O21" s="15" t="s">
        <v>75</v>
      </c>
      <c r="P21" s="15" t="s">
        <v>24</v>
      </c>
      <c r="Q21" s="41">
        <v>45291</v>
      </c>
      <c r="R21" s="35">
        <v>1</v>
      </c>
      <c r="S21" s="11"/>
      <c r="T21" s="11"/>
    </row>
    <row r="22" spans="1:20" ht="43.5" x14ac:dyDescent="0.35">
      <c r="A22" s="12">
        <v>21</v>
      </c>
      <c r="B22" s="13">
        <v>2</v>
      </c>
      <c r="C22" s="13">
        <v>3</v>
      </c>
      <c r="D22" s="13" t="s">
        <v>65</v>
      </c>
      <c r="E22" s="14" t="s">
        <v>91</v>
      </c>
      <c r="F22" s="42" t="s">
        <v>92</v>
      </c>
      <c r="G22" s="15" t="s">
        <v>93</v>
      </c>
      <c r="H22" s="15">
        <f>8760000</f>
        <v>8760000</v>
      </c>
      <c r="I22" s="15">
        <v>0</v>
      </c>
      <c r="J22" s="15">
        <v>876000</v>
      </c>
      <c r="K22" s="15">
        <v>0</v>
      </c>
      <c r="L22" s="18">
        <f>22403.16</f>
        <v>22403.16</v>
      </c>
      <c r="M22" s="15">
        <f t="shared" si="1"/>
        <v>9658403.1600000001</v>
      </c>
      <c r="N22" s="15" t="s">
        <v>94</v>
      </c>
      <c r="O22" s="15" t="s">
        <v>95</v>
      </c>
      <c r="P22" s="15" t="s">
        <v>24</v>
      </c>
      <c r="Q22" s="41">
        <v>46203</v>
      </c>
      <c r="R22" s="35">
        <v>0.85</v>
      </c>
      <c r="S22" s="11"/>
      <c r="T22" s="11"/>
    </row>
    <row r="23" spans="1:20" ht="85" x14ac:dyDescent="0.35">
      <c r="A23" s="12">
        <v>22</v>
      </c>
      <c r="B23" s="13">
        <v>2</v>
      </c>
      <c r="C23" s="13">
        <v>4</v>
      </c>
      <c r="D23" s="13" t="s">
        <v>96</v>
      </c>
      <c r="E23" s="14" t="s">
        <v>97</v>
      </c>
      <c r="F23" s="42" t="s">
        <v>98</v>
      </c>
      <c r="G23" s="15" t="s">
        <v>99</v>
      </c>
      <c r="H23" s="15">
        <v>0</v>
      </c>
      <c r="I23" s="15">
        <v>0</v>
      </c>
      <c r="J23" s="15">
        <v>0</v>
      </c>
      <c r="K23" s="15">
        <v>750000</v>
      </c>
      <c r="L23" s="15">
        <f>369037.35+63135.08</f>
        <v>432172.43</v>
      </c>
      <c r="M23" s="15">
        <f t="shared" si="1"/>
        <v>1182172.43</v>
      </c>
      <c r="N23" s="15" t="s">
        <v>69</v>
      </c>
      <c r="O23" s="15" t="s">
        <v>100</v>
      </c>
      <c r="P23" s="22" t="s">
        <v>101</v>
      </c>
      <c r="Q23" s="41">
        <v>45936</v>
      </c>
      <c r="R23" s="35">
        <v>1</v>
      </c>
      <c r="S23" s="11"/>
      <c r="T23" s="11"/>
    </row>
    <row r="24" spans="1:20" ht="85" x14ac:dyDescent="0.35">
      <c r="A24" s="12">
        <v>23</v>
      </c>
      <c r="B24" s="13">
        <v>2</v>
      </c>
      <c r="C24" s="13">
        <v>4</v>
      </c>
      <c r="D24" s="13" t="s">
        <v>96</v>
      </c>
      <c r="E24" s="14" t="s">
        <v>97</v>
      </c>
      <c r="F24" s="42" t="s">
        <v>102</v>
      </c>
      <c r="G24" s="15" t="s">
        <v>103</v>
      </c>
      <c r="H24" s="15">
        <v>0</v>
      </c>
      <c r="I24" s="15">
        <v>0</v>
      </c>
      <c r="J24" s="15">
        <v>0</v>
      </c>
      <c r="K24" s="15">
        <v>387000</v>
      </c>
      <c r="L24" s="15">
        <f>513000+23715.99</f>
        <v>536715.99</v>
      </c>
      <c r="M24" s="15">
        <f t="shared" si="1"/>
        <v>923715.99</v>
      </c>
      <c r="N24" s="15" t="s">
        <v>69</v>
      </c>
      <c r="O24" s="15" t="s">
        <v>100</v>
      </c>
      <c r="P24" s="22" t="s">
        <v>101</v>
      </c>
      <c r="Q24" s="41">
        <v>45915</v>
      </c>
      <c r="R24" s="35">
        <v>1</v>
      </c>
      <c r="S24" s="11"/>
      <c r="T24" s="11"/>
    </row>
    <row r="25" spans="1:20" ht="85" x14ac:dyDescent="0.35">
      <c r="A25" s="12">
        <v>24</v>
      </c>
      <c r="B25" s="13">
        <v>2</v>
      </c>
      <c r="C25" s="13">
        <v>4</v>
      </c>
      <c r="D25" s="13" t="s">
        <v>96</v>
      </c>
      <c r="E25" s="14" t="s">
        <v>97</v>
      </c>
      <c r="F25" s="42" t="s">
        <v>104</v>
      </c>
      <c r="G25" s="23" t="s">
        <v>105</v>
      </c>
      <c r="H25" s="15">
        <v>0</v>
      </c>
      <c r="I25" s="15">
        <v>0</v>
      </c>
      <c r="J25" s="15">
        <v>0</v>
      </c>
      <c r="K25" s="15">
        <f>1382672.6</f>
        <v>1382672.6</v>
      </c>
      <c r="L25" s="15">
        <v>117327.4</v>
      </c>
      <c r="M25" s="15">
        <f t="shared" si="1"/>
        <v>1500000</v>
      </c>
      <c r="N25" s="15" t="s">
        <v>69</v>
      </c>
      <c r="O25" s="15" t="s">
        <v>100</v>
      </c>
      <c r="P25" s="22" t="s">
        <v>101</v>
      </c>
      <c r="Q25" s="41">
        <v>45016</v>
      </c>
      <c r="R25" s="35">
        <v>1</v>
      </c>
      <c r="S25" s="11"/>
      <c r="T25" s="11"/>
    </row>
    <row r="26" spans="1:20" ht="85" x14ac:dyDescent="0.35">
      <c r="A26" s="12">
        <v>25</v>
      </c>
      <c r="B26" s="13">
        <v>2</v>
      </c>
      <c r="C26" s="13">
        <v>4</v>
      </c>
      <c r="D26" s="13" t="s">
        <v>96</v>
      </c>
      <c r="E26" s="14" t="s">
        <v>97</v>
      </c>
      <c r="F26" s="42" t="s">
        <v>106</v>
      </c>
      <c r="G26" s="23" t="s">
        <v>107</v>
      </c>
      <c r="H26" s="15">
        <v>0</v>
      </c>
      <c r="I26" s="15">
        <v>0</v>
      </c>
      <c r="J26" s="15">
        <v>0</v>
      </c>
      <c r="K26" s="15">
        <v>995000</v>
      </c>
      <c r="L26" s="15">
        <f>146640.15</f>
        <v>146640.15</v>
      </c>
      <c r="M26" s="15">
        <f t="shared" si="1"/>
        <v>1141640.1499999999</v>
      </c>
      <c r="N26" s="15" t="s">
        <v>69</v>
      </c>
      <c r="O26" s="15" t="s">
        <v>100</v>
      </c>
      <c r="P26" s="22" t="s">
        <v>101</v>
      </c>
      <c r="Q26" s="41">
        <v>45076</v>
      </c>
      <c r="R26" s="35">
        <v>1</v>
      </c>
      <c r="S26" s="11"/>
      <c r="T26" s="11"/>
    </row>
    <row r="27" spans="1:20" ht="85" x14ac:dyDescent="0.35">
      <c r="A27" s="12">
        <v>26</v>
      </c>
      <c r="B27" s="13">
        <v>2</v>
      </c>
      <c r="C27" s="13">
        <v>4</v>
      </c>
      <c r="D27" s="13" t="s">
        <v>96</v>
      </c>
      <c r="E27" s="14" t="s">
        <v>97</v>
      </c>
      <c r="F27" s="42" t="s">
        <v>108</v>
      </c>
      <c r="G27" s="23" t="s">
        <v>109</v>
      </c>
      <c r="H27" s="15">
        <v>0</v>
      </c>
      <c r="I27" s="15">
        <v>0</v>
      </c>
      <c r="J27" s="15">
        <v>0</v>
      </c>
      <c r="K27" s="15">
        <v>250000</v>
      </c>
      <c r="L27" s="15">
        <v>0</v>
      </c>
      <c r="M27" s="15">
        <f t="shared" si="1"/>
        <v>250000</v>
      </c>
      <c r="N27" s="15" t="s">
        <v>94</v>
      </c>
      <c r="O27" s="15" t="s">
        <v>100</v>
      </c>
      <c r="P27" s="22" t="s">
        <v>101</v>
      </c>
      <c r="Q27" s="41">
        <v>44697</v>
      </c>
      <c r="R27" s="35">
        <v>1</v>
      </c>
      <c r="S27" s="11"/>
      <c r="T27" s="11"/>
    </row>
    <row r="28" spans="1:20" ht="85" x14ac:dyDescent="0.35">
      <c r="A28" s="12">
        <v>27</v>
      </c>
      <c r="B28" s="13">
        <v>2</v>
      </c>
      <c r="C28" s="13">
        <v>4</v>
      </c>
      <c r="D28" s="13" t="s">
        <v>96</v>
      </c>
      <c r="E28" s="14" t="s">
        <v>97</v>
      </c>
      <c r="F28" s="42" t="s">
        <v>110</v>
      </c>
      <c r="G28" s="23" t="s">
        <v>111</v>
      </c>
      <c r="H28" s="15">
        <v>0</v>
      </c>
      <c r="I28" s="15">
        <v>0</v>
      </c>
      <c r="J28" s="15">
        <v>0</v>
      </c>
      <c r="K28" s="15">
        <v>249739.02</v>
      </c>
      <c r="L28" s="15">
        <v>0</v>
      </c>
      <c r="M28" s="15">
        <f t="shared" si="1"/>
        <v>249739.02</v>
      </c>
      <c r="N28" s="15" t="s">
        <v>94</v>
      </c>
      <c r="O28" s="15" t="s">
        <v>100</v>
      </c>
      <c r="P28" s="22" t="s">
        <v>101</v>
      </c>
      <c r="Q28" s="41">
        <v>44295</v>
      </c>
      <c r="R28" s="35">
        <v>1</v>
      </c>
      <c r="S28" s="11"/>
      <c r="T28" s="11"/>
    </row>
    <row r="29" spans="1:20" ht="85" x14ac:dyDescent="0.35">
      <c r="A29" s="12">
        <v>28</v>
      </c>
      <c r="B29" s="13">
        <v>2</v>
      </c>
      <c r="C29" s="13">
        <v>4</v>
      </c>
      <c r="D29" s="13" t="s">
        <v>96</v>
      </c>
      <c r="E29" s="14" t="s">
        <v>97</v>
      </c>
      <c r="F29" s="42" t="s">
        <v>112</v>
      </c>
      <c r="G29" s="23" t="s">
        <v>113</v>
      </c>
      <c r="H29" s="15">
        <v>0</v>
      </c>
      <c r="I29" s="15">
        <v>0</v>
      </c>
      <c r="J29" s="15">
        <v>0</v>
      </c>
      <c r="K29" s="15">
        <v>1368000</v>
      </c>
      <c r="L29" s="15">
        <v>0</v>
      </c>
      <c r="M29" s="15">
        <f t="shared" si="1"/>
        <v>1368000</v>
      </c>
      <c r="N29" s="15" t="s">
        <v>94</v>
      </c>
      <c r="O29" s="15" t="s">
        <v>100</v>
      </c>
      <c r="P29" s="22" t="s">
        <v>101</v>
      </c>
      <c r="Q29" s="41">
        <v>45818</v>
      </c>
      <c r="R29" s="35">
        <v>1</v>
      </c>
      <c r="S29" s="11"/>
      <c r="T29" s="11"/>
    </row>
    <row r="30" spans="1:20" ht="85" x14ac:dyDescent="0.35">
      <c r="A30" s="12">
        <v>29</v>
      </c>
      <c r="B30" s="13">
        <v>2</v>
      </c>
      <c r="C30" s="13">
        <v>4</v>
      </c>
      <c r="D30" s="13" t="s">
        <v>96</v>
      </c>
      <c r="E30" s="14" t="s">
        <v>97</v>
      </c>
      <c r="F30" s="42" t="s">
        <v>114</v>
      </c>
      <c r="G30" s="23" t="s">
        <v>115</v>
      </c>
      <c r="H30" s="15">
        <v>0</v>
      </c>
      <c r="I30" s="15">
        <v>0</v>
      </c>
      <c r="J30" s="15">
        <v>0</v>
      </c>
      <c r="K30" s="15">
        <v>250000</v>
      </c>
      <c r="L30" s="15">
        <v>0</v>
      </c>
      <c r="M30" s="15">
        <f t="shared" si="1"/>
        <v>250000</v>
      </c>
      <c r="N30" s="15" t="s">
        <v>94</v>
      </c>
      <c r="O30" s="15" t="s">
        <v>100</v>
      </c>
      <c r="P30" s="22" t="s">
        <v>101</v>
      </c>
      <c r="Q30" s="41">
        <v>45418</v>
      </c>
      <c r="R30" s="35">
        <v>1</v>
      </c>
      <c r="S30" s="11"/>
      <c r="T30" s="11"/>
    </row>
    <row r="31" spans="1:20" ht="43.5" x14ac:dyDescent="0.35">
      <c r="A31" s="12">
        <v>30</v>
      </c>
      <c r="B31" s="13">
        <v>2</v>
      </c>
      <c r="C31" s="13">
        <v>4</v>
      </c>
      <c r="D31" s="13" t="s">
        <v>116</v>
      </c>
      <c r="E31" s="14" t="s">
        <v>117</v>
      </c>
      <c r="F31" s="42" t="s">
        <v>118</v>
      </c>
      <c r="G31" s="23" t="s">
        <v>119</v>
      </c>
      <c r="H31" s="15">
        <v>7076256.29</v>
      </c>
      <c r="I31" s="15">
        <v>0</v>
      </c>
      <c r="J31" s="15">
        <v>0</v>
      </c>
      <c r="K31" s="15">
        <v>0</v>
      </c>
      <c r="L31" s="15">
        <f>171562.64+270000</f>
        <v>441562.64</v>
      </c>
      <c r="M31" s="15">
        <f t="shared" si="1"/>
        <v>7517818.9299999997</v>
      </c>
      <c r="N31" s="15" t="s">
        <v>69</v>
      </c>
      <c r="O31" s="15" t="s">
        <v>120</v>
      </c>
      <c r="P31" s="15" t="s">
        <v>24</v>
      </c>
      <c r="Q31" s="41">
        <v>46173</v>
      </c>
      <c r="R31" s="35">
        <v>0.95</v>
      </c>
      <c r="S31" s="11"/>
      <c r="T31" s="11"/>
    </row>
    <row r="32" spans="1:20" ht="43.5" x14ac:dyDescent="0.35">
      <c r="A32" s="12">
        <v>31</v>
      </c>
      <c r="B32" s="13">
        <v>2</v>
      </c>
      <c r="C32" s="13">
        <v>4</v>
      </c>
      <c r="D32" s="13" t="s">
        <v>116</v>
      </c>
      <c r="E32" s="14" t="s">
        <v>117</v>
      </c>
      <c r="F32" s="42" t="s">
        <v>121</v>
      </c>
      <c r="G32" s="23" t="s">
        <v>122</v>
      </c>
      <c r="H32" s="15">
        <v>7882041.0800000001</v>
      </c>
      <c r="I32" s="15">
        <v>0</v>
      </c>
      <c r="J32" s="15">
        <v>0</v>
      </c>
      <c r="K32" s="15">
        <v>0</v>
      </c>
      <c r="L32" s="15">
        <f>350000+118437.36+120000</f>
        <v>588437.36</v>
      </c>
      <c r="M32" s="15">
        <f t="shared" si="1"/>
        <v>8470478.4399999995</v>
      </c>
      <c r="N32" s="15" t="s">
        <v>69</v>
      </c>
      <c r="O32" s="15" t="s">
        <v>120</v>
      </c>
      <c r="P32" s="15" t="s">
        <v>24</v>
      </c>
      <c r="Q32" s="41">
        <v>46173</v>
      </c>
      <c r="R32" s="35">
        <v>0.95</v>
      </c>
      <c r="S32" s="11"/>
      <c r="T32" s="11"/>
    </row>
    <row r="33" spans="1:20" ht="85" x14ac:dyDescent="0.35">
      <c r="A33" s="12">
        <v>32</v>
      </c>
      <c r="B33" s="13">
        <v>4</v>
      </c>
      <c r="C33" s="13">
        <v>1</v>
      </c>
      <c r="D33" s="13" t="s">
        <v>65</v>
      </c>
      <c r="E33" s="14" t="s">
        <v>123</v>
      </c>
      <c r="F33" s="42" t="s">
        <v>124</v>
      </c>
      <c r="G33" s="23" t="s">
        <v>125</v>
      </c>
      <c r="H33" s="15">
        <f t="shared" ref="H33:H34" si="2">3000000</f>
        <v>3000000</v>
      </c>
      <c r="I33" s="15">
        <v>0</v>
      </c>
      <c r="J33" s="15">
        <v>300000</v>
      </c>
      <c r="K33" s="15">
        <v>0</v>
      </c>
      <c r="L33" s="15">
        <f>10418.8</f>
        <v>10418.799999999999</v>
      </c>
      <c r="M33" s="15">
        <f t="shared" si="1"/>
        <v>3310418.8</v>
      </c>
      <c r="N33" s="15" t="s">
        <v>94</v>
      </c>
      <c r="O33" s="15" t="s">
        <v>126</v>
      </c>
      <c r="P33" s="15" t="s">
        <v>24</v>
      </c>
      <c r="Q33" s="41">
        <v>46117</v>
      </c>
      <c r="R33" s="35">
        <v>1</v>
      </c>
      <c r="S33" s="11"/>
      <c r="T33" s="11"/>
    </row>
    <row r="34" spans="1:20" ht="85" x14ac:dyDescent="0.35">
      <c r="A34" s="12">
        <v>33</v>
      </c>
      <c r="B34" s="13">
        <v>4</v>
      </c>
      <c r="C34" s="13">
        <v>1</v>
      </c>
      <c r="D34" s="13" t="s">
        <v>65</v>
      </c>
      <c r="E34" s="14" t="s">
        <v>123</v>
      </c>
      <c r="F34" s="42" t="s">
        <v>127</v>
      </c>
      <c r="G34" s="23" t="s">
        <v>128</v>
      </c>
      <c r="H34" s="15">
        <f t="shared" si="2"/>
        <v>3000000</v>
      </c>
      <c r="I34" s="15">
        <v>0</v>
      </c>
      <c r="J34" s="15">
        <v>300000</v>
      </c>
      <c r="K34" s="15">
        <v>0</v>
      </c>
      <c r="L34" s="15">
        <f>22587.3</f>
        <v>22587.3</v>
      </c>
      <c r="M34" s="15">
        <f t="shared" si="1"/>
        <v>3322587.3</v>
      </c>
      <c r="N34" s="15" t="s">
        <v>94</v>
      </c>
      <c r="O34" s="15" t="s">
        <v>126</v>
      </c>
      <c r="P34" s="15" t="s">
        <v>24</v>
      </c>
      <c r="Q34" s="41">
        <v>46135</v>
      </c>
      <c r="R34" s="35">
        <v>1</v>
      </c>
      <c r="S34" s="11"/>
      <c r="T34" s="11"/>
    </row>
    <row r="35" spans="1:20" ht="43.5" x14ac:dyDescent="0.35">
      <c r="A35" s="12">
        <v>34</v>
      </c>
      <c r="B35" s="13">
        <v>4</v>
      </c>
      <c r="C35" s="13">
        <v>1</v>
      </c>
      <c r="D35" s="13" t="s">
        <v>18</v>
      </c>
      <c r="E35" s="14" t="s">
        <v>129</v>
      </c>
      <c r="F35" s="42" t="s">
        <v>130</v>
      </c>
      <c r="G35" s="23" t="s">
        <v>131</v>
      </c>
      <c r="H35" s="15">
        <v>832000</v>
      </c>
      <c r="I35" s="15">
        <v>0</v>
      </c>
      <c r="J35" s="15">
        <v>0</v>
      </c>
      <c r="K35" s="15">
        <v>0</v>
      </c>
      <c r="L35" s="15">
        <v>0</v>
      </c>
      <c r="M35" s="15">
        <f t="shared" si="1"/>
        <v>832000</v>
      </c>
      <c r="N35" s="15" t="s">
        <v>94</v>
      </c>
      <c r="O35" s="15" t="s">
        <v>126</v>
      </c>
      <c r="P35" s="15" t="s">
        <v>24</v>
      </c>
      <c r="Q35" s="41">
        <v>45706</v>
      </c>
      <c r="R35" s="35">
        <v>1</v>
      </c>
      <c r="S35" s="11"/>
      <c r="T35" s="11"/>
    </row>
    <row r="36" spans="1:20" ht="74" x14ac:dyDescent="0.35">
      <c r="A36" s="12">
        <v>35</v>
      </c>
      <c r="B36" s="13">
        <v>4</v>
      </c>
      <c r="C36" s="13">
        <v>1</v>
      </c>
      <c r="D36" s="13" t="s">
        <v>132</v>
      </c>
      <c r="E36" s="25" t="s">
        <v>133</v>
      </c>
      <c r="F36" s="42" t="s">
        <v>134</v>
      </c>
      <c r="G36" s="23" t="s">
        <v>135</v>
      </c>
      <c r="H36" s="15">
        <v>5073623.9000000004</v>
      </c>
      <c r="I36" s="15">
        <v>0</v>
      </c>
      <c r="J36" s="15">
        <v>0</v>
      </c>
      <c r="K36" s="15">
        <v>0</v>
      </c>
      <c r="L36" s="15">
        <v>16776.099999999999</v>
      </c>
      <c r="M36" s="15">
        <f t="shared" si="1"/>
        <v>5090400</v>
      </c>
      <c r="N36" s="15" t="s">
        <v>94</v>
      </c>
      <c r="O36" s="15" t="s">
        <v>126</v>
      </c>
      <c r="P36" s="15" t="s">
        <v>24</v>
      </c>
      <c r="Q36" s="41">
        <v>46157</v>
      </c>
      <c r="R36" s="35">
        <v>0.95</v>
      </c>
      <c r="S36" s="11"/>
      <c r="T36" s="11"/>
    </row>
    <row r="37" spans="1:20" ht="74" x14ac:dyDescent="0.35">
      <c r="A37" s="12">
        <v>36</v>
      </c>
      <c r="B37" s="13">
        <v>4</v>
      </c>
      <c r="C37" s="13">
        <v>1</v>
      </c>
      <c r="D37" s="13" t="s">
        <v>132</v>
      </c>
      <c r="E37" s="25" t="s">
        <v>133</v>
      </c>
      <c r="F37" s="42" t="s">
        <v>136</v>
      </c>
      <c r="G37" s="23" t="s">
        <v>137</v>
      </c>
      <c r="H37" s="15">
        <v>6580336.1399999997</v>
      </c>
      <c r="I37" s="15">
        <v>0</v>
      </c>
      <c r="J37" s="15">
        <v>0</v>
      </c>
      <c r="K37" s="15">
        <v>0</v>
      </c>
      <c r="L37" s="15">
        <v>25697.34</v>
      </c>
      <c r="M37" s="15">
        <f t="shared" si="1"/>
        <v>6606033.4799999995</v>
      </c>
      <c r="N37" s="15" t="s">
        <v>94</v>
      </c>
      <c r="O37" s="15" t="s">
        <v>126</v>
      </c>
      <c r="P37" s="15" t="s">
        <v>24</v>
      </c>
      <c r="Q37" s="41">
        <v>46112</v>
      </c>
      <c r="R37" s="35">
        <v>1</v>
      </c>
      <c r="S37" s="11"/>
      <c r="T37" s="11"/>
    </row>
    <row r="38" spans="1:20" ht="74" x14ac:dyDescent="0.35">
      <c r="A38" s="12">
        <v>37</v>
      </c>
      <c r="B38" s="13">
        <v>4</v>
      </c>
      <c r="C38" s="13">
        <v>1</v>
      </c>
      <c r="D38" s="13" t="s">
        <v>132</v>
      </c>
      <c r="E38" s="25" t="s">
        <v>133</v>
      </c>
      <c r="F38" s="43" t="s">
        <v>138</v>
      </c>
      <c r="G38" s="22" t="s">
        <v>139</v>
      </c>
      <c r="H38" s="15">
        <v>260400</v>
      </c>
      <c r="I38" s="15">
        <v>0</v>
      </c>
      <c r="J38" s="15">
        <v>0</v>
      </c>
      <c r="K38" s="15">
        <v>0</v>
      </c>
      <c r="L38" s="15">
        <v>0</v>
      </c>
      <c r="M38" s="15">
        <f t="shared" si="1"/>
        <v>260400</v>
      </c>
      <c r="N38" s="15" t="s">
        <v>94</v>
      </c>
      <c r="O38" s="15" t="s">
        <v>126</v>
      </c>
      <c r="P38" s="15" t="s">
        <v>24</v>
      </c>
      <c r="Q38" s="41">
        <v>46387</v>
      </c>
      <c r="R38" s="35">
        <v>0</v>
      </c>
      <c r="S38" s="11"/>
      <c r="T38" s="11"/>
    </row>
    <row r="39" spans="1:20" ht="87" x14ac:dyDescent="0.35">
      <c r="A39" s="12">
        <v>38</v>
      </c>
      <c r="B39" s="13">
        <v>5</v>
      </c>
      <c r="C39" s="13">
        <v>2</v>
      </c>
      <c r="D39" s="13" t="s">
        <v>65</v>
      </c>
      <c r="E39" s="26" t="s">
        <v>140</v>
      </c>
      <c r="F39" s="42" t="s">
        <v>141</v>
      </c>
      <c r="G39" s="23" t="s">
        <v>142</v>
      </c>
      <c r="H39" s="15">
        <v>211500</v>
      </c>
      <c r="I39" s="15">
        <v>0</v>
      </c>
      <c r="J39" s="15">
        <v>0</v>
      </c>
      <c r="K39" s="15">
        <v>0</v>
      </c>
      <c r="L39" s="15">
        <v>0</v>
      </c>
      <c r="M39" s="15">
        <f t="shared" si="1"/>
        <v>211500</v>
      </c>
      <c r="N39" s="15" t="s">
        <v>143</v>
      </c>
      <c r="O39" s="18" t="s">
        <v>144</v>
      </c>
      <c r="P39" s="15" t="s">
        <v>24</v>
      </c>
      <c r="Q39" s="41">
        <v>46112</v>
      </c>
      <c r="R39" s="35">
        <v>1</v>
      </c>
      <c r="S39" s="11"/>
      <c r="T39" s="11"/>
    </row>
    <row r="40" spans="1:20" ht="87" x14ac:dyDescent="0.35">
      <c r="A40" s="12">
        <v>39</v>
      </c>
      <c r="B40" s="13">
        <v>5</v>
      </c>
      <c r="C40" s="13">
        <v>2</v>
      </c>
      <c r="D40" s="13" t="s">
        <v>65</v>
      </c>
      <c r="E40" s="26" t="s">
        <v>140</v>
      </c>
      <c r="F40" s="42" t="s">
        <v>145</v>
      </c>
      <c r="G40" s="23" t="s">
        <v>146</v>
      </c>
      <c r="H40" s="15">
        <v>211500</v>
      </c>
      <c r="I40" s="15">
        <v>0</v>
      </c>
      <c r="J40" s="15">
        <v>0</v>
      </c>
      <c r="K40" s="15">
        <v>0</v>
      </c>
      <c r="L40" s="15">
        <v>0</v>
      </c>
      <c r="M40" s="15">
        <f t="shared" si="1"/>
        <v>211500</v>
      </c>
      <c r="N40" s="15" t="s">
        <v>143</v>
      </c>
      <c r="O40" s="18" t="s">
        <v>144</v>
      </c>
      <c r="P40" s="15" t="s">
        <v>24</v>
      </c>
      <c r="Q40" s="41">
        <v>46112</v>
      </c>
      <c r="R40" s="35">
        <v>1</v>
      </c>
      <c r="S40" s="11"/>
      <c r="T40" s="11"/>
    </row>
    <row r="41" spans="1:20" ht="101.5" x14ac:dyDescent="0.35">
      <c r="A41" s="12">
        <v>40</v>
      </c>
      <c r="B41" s="13">
        <v>5</v>
      </c>
      <c r="C41" s="13">
        <v>2</v>
      </c>
      <c r="D41" s="13" t="s">
        <v>65</v>
      </c>
      <c r="E41" s="26" t="s">
        <v>140</v>
      </c>
      <c r="F41" s="42" t="s">
        <v>147</v>
      </c>
      <c r="G41" s="23" t="s">
        <v>148</v>
      </c>
      <c r="H41" s="22">
        <v>2460000</v>
      </c>
      <c r="I41" s="15">
        <v>0</v>
      </c>
      <c r="J41" s="15">
        <v>0</v>
      </c>
      <c r="K41" s="15">
        <v>0</v>
      </c>
      <c r="L41" s="15">
        <v>0</v>
      </c>
      <c r="M41" s="15">
        <f t="shared" si="1"/>
        <v>2460000</v>
      </c>
      <c r="N41" s="15" t="s">
        <v>143</v>
      </c>
      <c r="O41" s="18" t="s">
        <v>144</v>
      </c>
      <c r="P41" s="15" t="s">
        <v>24</v>
      </c>
      <c r="Q41" s="38">
        <v>46203</v>
      </c>
      <c r="R41" s="35">
        <v>0.95930000000000004</v>
      </c>
      <c r="S41" s="11"/>
      <c r="T41" s="11"/>
    </row>
    <row r="42" spans="1:20" ht="145" x14ac:dyDescent="0.35">
      <c r="A42" s="12">
        <v>41</v>
      </c>
      <c r="B42" s="13">
        <v>5</v>
      </c>
      <c r="C42" s="13">
        <v>2</v>
      </c>
      <c r="D42" s="13" t="s">
        <v>65</v>
      </c>
      <c r="E42" s="26" t="s">
        <v>140</v>
      </c>
      <c r="F42" s="42" t="s">
        <v>149</v>
      </c>
      <c r="G42" s="23" t="s">
        <v>150</v>
      </c>
      <c r="H42" s="22">
        <v>2460000</v>
      </c>
      <c r="I42" s="15">
        <v>0</v>
      </c>
      <c r="J42" s="15">
        <v>0</v>
      </c>
      <c r="K42" s="15">
        <v>0</v>
      </c>
      <c r="L42" s="15">
        <v>800000</v>
      </c>
      <c r="M42" s="15">
        <f t="shared" si="1"/>
        <v>3260000</v>
      </c>
      <c r="N42" s="15" t="s">
        <v>143</v>
      </c>
      <c r="O42" s="18" t="s">
        <v>144</v>
      </c>
      <c r="P42" s="15" t="s">
        <v>24</v>
      </c>
      <c r="Q42" s="38">
        <v>46203</v>
      </c>
      <c r="R42" s="35">
        <v>0.85</v>
      </c>
      <c r="S42" s="11"/>
      <c r="T42" s="11"/>
    </row>
    <row r="43" spans="1:20" ht="101.5" x14ac:dyDescent="0.35">
      <c r="A43" s="12">
        <v>42</v>
      </c>
      <c r="B43" s="13">
        <v>5</v>
      </c>
      <c r="C43" s="13">
        <v>2</v>
      </c>
      <c r="D43" s="13" t="s">
        <v>65</v>
      </c>
      <c r="E43" s="26" t="s">
        <v>140</v>
      </c>
      <c r="F43" s="42" t="s">
        <v>151</v>
      </c>
      <c r="G43" s="23" t="s">
        <v>152</v>
      </c>
      <c r="H43" s="22">
        <v>330000</v>
      </c>
      <c r="I43" s="15">
        <v>0</v>
      </c>
      <c r="J43" s="15">
        <v>0</v>
      </c>
      <c r="K43" s="15">
        <v>0</v>
      </c>
      <c r="L43" s="15">
        <v>0</v>
      </c>
      <c r="M43" s="15">
        <f t="shared" si="1"/>
        <v>330000</v>
      </c>
      <c r="N43" s="15" t="s">
        <v>143</v>
      </c>
      <c r="O43" s="18" t="s">
        <v>144</v>
      </c>
      <c r="P43" s="15" t="s">
        <v>24</v>
      </c>
      <c r="Q43" s="38">
        <v>46203</v>
      </c>
      <c r="R43" s="35">
        <v>0.9</v>
      </c>
      <c r="S43" s="11"/>
      <c r="T43" s="11"/>
    </row>
    <row r="44" spans="1:20" ht="116" x14ac:dyDescent="0.35">
      <c r="A44" s="12">
        <v>43</v>
      </c>
      <c r="B44" s="13">
        <v>5</v>
      </c>
      <c r="C44" s="13">
        <v>2</v>
      </c>
      <c r="D44" s="13" t="s">
        <v>65</v>
      </c>
      <c r="E44" s="26" t="s">
        <v>140</v>
      </c>
      <c r="F44" s="42" t="s">
        <v>153</v>
      </c>
      <c r="G44" s="23" t="s">
        <v>154</v>
      </c>
      <c r="H44" s="22">
        <v>330000</v>
      </c>
      <c r="I44" s="15">
        <v>0</v>
      </c>
      <c r="J44" s="15">
        <v>0</v>
      </c>
      <c r="K44" s="15">
        <v>0</v>
      </c>
      <c r="L44" s="15">
        <v>0</v>
      </c>
      <c r="M44" s="15">
        <f t="shared" si="1"/>
        <v>330000</v>
      </c>
      <c r="N44" s="15" t="s">
        <v>143</v>
      </c>
      <c r="O44" s="18" t="s">
        <v>144</v>
      </c>
      <c r="P44" s="15" t="s">
        <v>24</v>
      </c>
      <c r="Q44" s="38">
        <v>46203</v>
      </c>
      <c r="R44" s="35">
        <v>0.9</v>
      </c>
      <c r="S44" s="11"/>
      <c r="T44" s="11"/>
    </row>
    <row r="45" spans="1:20" ht="101.5" x14ac:dyDescent="0.35">
      <c r="A45" s="12">
        <v>44</v>
      </c>
      <c r="B45" s="13">
        <v>5</v>
      </c>
      <c r="C45" s="13">
        <v>2</v>
      </c>
      <c r="D45" s="13" t="s">
        <v>65</v>
      </c>
      <c r="E45" s="26" t="s">
        <v>140</v>
      </c>
      <c r="F45" s="42" t="s">
        <v>155</v>
      </c>
      <c r="G45" s="23" t="s">
        <v>156</v>
      </c>
      <c r="H45" s="22">
        <v>210000</v>
      </c>
      <c r="I45" s="15">
        <v>0</v>
      </c>
      <c r="J45" s="15">
        <v>0</v>
      </c>
      <c r="K45" s="15">
        <v>0</v>
      </c>
      <c r="L45" s="15">
        <v>0</v>
      </c>
      <c r="M45" s="15">
        <f t="shared" si="1"/>
        <v>210000</v>
      </c>
      <c r="N45" s="15" t="s">
        <v>143</v>
      </c>
      <c r="O45" s="18" t="s">
        <v>144</v>
      </c>
      <c r="P45" s="15" t="s">
        <v>24</v>
      </c>
      <c r="Q45" s="38">
        <v>46203</v>
      </c>
      <c r="R45" s="35">
        <v>0.8</v>
      </c>
      <c r="S45" s="11"/>
      <c r="T45" s="11"/>
    </row>
    <row r="46" spans="1:20" ht="101.5" x14ac:dyDescent="0.35">
      <c r="A46" s="12">
        <v>45</v>
      </c>
      <c r="B46" s="13">
        <v>5</v>
      </c>
      <c r="C46" s="13">
        <v>2</v>
      </c>
      <c r="D46" s="13" t="s">
        <v>65</v>
      </c>
      <c r="E46" s="26" t="s">
        <v>140</v>
      </c>
      <c r="F46" s="42" t="s">
        <v>157</v>
      </c>
      <c r="G46" s="23" t="s">
        <v>158</v>
      </c>
      <c r="H46" s="22">
        <v>210000</v>
      </c>
      <c r="I46" s="15">
        <v>0</v>
      </c>
      <c r="J46" s="15">
        <v>0</v>
      </c>
      <c r="K46" s="15">
        <v>0</v>
      </c>
      <c r="L46" s="15">
        <v>0</v>
      </c>
      <c r="M46" s="15">
        <f t="shared" si="1"/>
        <v>210000</v>
      </c>
      <c r="N46" s="15" t="s">
        <v>143</v>
      </c>
      <c r="O46" s="18" t="s">
        <v>144</v>
      </c>
      <c r="P46" s="15" t="s">
        <v>24</v>
      </c>
      <c r="Q46" s="38">
        <v>46203</v>
      </c>
      <c r="R46" s="35">
        <v>0.8</v>
      </c>
      <c r="S46" s="11"/>
      <c r="T46" s="11"/>
    </row>
    <row r="47" spans="1:20" ht="72.5" x14ac:dyDescent="0.35">
      <c r="A47" s="12">
        <v>46</v>
      </c>
      <c r="B47" s="13">
        <v>5</v>
      </c>
      <c r="C47" s="13">
        <v>2</v>
      </c>
      <c r="D47" s="13" t="s">
        <v>18</v>
      </c>
      <c r="E47" s="26" t="s">
        <v>140</v>
      </c>
      <c r="F47" s="42" t="s">
        <v>159</v>
      </c>
      <c r="G47" s="23" t="s">
        <v>160</v>
      </c>
      <c r="H47" s="22">
        <v>715000</v>
      </c>
      <c r="I47" s="15">
        <v>0</v>
      </c>
      <c r="J47" s="15">
        <v>0</v>
      </c>
      <c r="K47" s="15">
        <v>0</v>
      </c>
      <c r="L47" s="15">
        <v>0</v>
      </c>
      <c r="M47" s="15">
        <f t="shared" si="1"/>
        <v>715000</v>
      </c>
      <c r="N47" s="15" t="s">
        <v>143</v>
      </c>
      <c r="O47" s="18" t="s">
        <v>144</v>
      </c>
      <c r="P47" s="15" t="s">
        <v>24</v>
      </c>
      <c r="Q47" s="38">
        <v>46142</v>
      </c>
      <c r="R47" s="35">
        <v>0.95589999999999997</v>
      </c>
      <c r="S47" s="11"/>
      <c r="T47" s="11"/>
    </row>
    <row r="48" spans="1:20" ht="72.5" x14ac:dyDescent="0.35">
      <c r="A48" s="12">
        <v>47</v>
      </c>
      <c r="B48" s="13">
        <v>5</v>
      </c>
      <c r="C48" s="13">
        <v>2</v>
      </c>
      <c r="D48" s="13" t="s">
        <v>18</v>
      </c>
      <c r="E48" s="26" t="s">
        <v>140</v>
      </c>
      <c r="F48" s="27" t="s">
        <v>161</v>
      </c>
      <c r="G48" s="23" t="s">
        <v>162</v>
      </c>
      <c r="H48" s="22">
        <v>715000</v>
      </c>
      <c r="I48" s="15">
        <v>0</v>
      </c>
      <c r="J48" s="15">
        <v>0</v>
      </c>
      <c r="K48" s="15">
        <v>0</v>
      </c>
      <c r="L48" s="15">
        <v>20000</v>
      </c>
      <c r="M48" s="15">
        <f t="shared" si="1"/>
        <v>735000</v>
      </c>
      <c r="N48" s="15" t="s">
        <v>143</v>
      </c>
      <c r="O48" s="18" t="s">
        <v>144</v>
      </c>
      <c r="P48" s="15" t="s">
        <v>24</v>
      </c>
      <c r="Q48" s="38">
        <v>46112</v>
      </c>
      <c r="R48" s="35">
        <v>1</v>
      </c>
      <c r="S48" s="11"/>
      <c r="T48" s="11"/>
    </row>
    <row r="49" spans="1:20" ht="87" x14ac:dyDescent="0.35">
      <c r="A49" s="12">
        <v>48</v>
      </c>
      <c r="B49" s="13">
        <v>5</v>
      </c>
      <c r="C49" s="13">
        <v>2</v>
      </c>
      <c r="D49" s="13" t="s">
        <v>18</v>
      </c>
      <c r="E49" s="26" t="s">
        <v>140</v>
      </c>
      <c r="F49" s="27" t="s">
        <v>163</v>
      </c>
      <c r="G49" s="23" t="s">
        <v>164</v>
      </c>
      <c r="H49" s="22">
        <v>715000</v>
      </c>
      <c r="I49" s="15">
        <v>0</v>
      </c>
      <c r="J49" s="15">
        <v>0</v>
      </c>
      <c r="K49" s="15">
        <v>0</v>
      </c>
      <c r="L49" s="15">
        <v>0</v>
      </c>
      <c r="M49" s="15">
        <f t="shared" si="1"/>
        <v>715000</v>
      </c>
      <c r="N49" s="15" t="s">
        <v>143</v>
      </c>
      <c r="O49" s="18" t="s">
        <v>144</v>
      </c>
      <c r="P49" s="15" t="s">
        <v>24</v>
      </c>
      <c r="Q49" s="38">
        <v>46112</v>
      </c>
      <c r="R49" s="35">
        <v>1</v>
      </c>
      <c r="S49" s="11"/>
      <c r="T49" s="11"/>
    </row>
    <row r="50" spans="1:20" ht="116" x14ac:dyDescent="0.35">
      <c r="A50" s="12">
        <v>49</v>
      </c>
      <c r="B50" s="13">
        <v>5</v>
      </c>
      <c r="C50" s="13">
        <v>2</v>
      </c>
      <c r="D50" s="13" t="s">
        <v>18</v>
      </c>
      <c r="E50" s="26" t="s">
        <v>140</v>
      </c>
      <c r="F50" s="28" t="s">
        <v>165</v>
      </c>
      <c r="G50" s="23" t="s">
        <v>166</v>
      </c>
      <c r="H50" s="22">
        <v>715000</v>
      </c>
      <c r="I50" s="15">
        <v>0</v>
      </c>
      <c r="J50" s="15">
        <v>0</v>
      </c>
      <c r="K50" s="15">
        <v>0</v>
      </c>
      <c r="L50" s="15">
        <v>48000</v>
      </c>
      <c r="M50" s="15">
        <f t="shared" si="1"/>
        <v>763000</v>
      </c>
      <c r="N50" s="15" t="s">
        <v>143</v>
      </c>
      <c r="O50" s="18" t="s">
        <v>144</v>
      </c>
      <c r="P50" s="15" t="s">
        <v>24</v>
      </c>
      <c r="Q50" s="38">
        <v>46112</v>
      </c>
      <c r="R50" s="35">
        <v>1</v>
      </c>
      <c r="S50" s="11"/>
      <c r="T50" s="11"/>
    </row>
    <row r="51" spans="1:20" ht="72.5" x14ac:dyDescent="0.35">
      <c r="A51" s="12">
        <v>50</v>
      </c>
      <c r="B51" s="13">
        <v>5</v>
      </c>
      <c r="C51" s="13">
        <v>2</v>
      </c>
      <c r="D51" s="13" t="s">
        <v>18</v>
      </c>
      <c r="E51" s="26" t="s">
        <v>140</v>
      </c>
      <c r="F51" s="42" t="s">
        <v>167</v>
      </c>
      <c r="G51" s="23" t="s">
        <v>168</v>
      </c>
      <c r="H51" s="22">
        <v>715000</v>
      </c>
      <c r="I51" s="15">
        <v>0</v>
      </c>
      <c r="J51" s="15">
        <v>0</v>
      </c>
      <c r="K51" s="15">
        <v>0</v>
      </c>
      <c r="L51" s="15">
        <v>200000</v>
      </c>
      <c r="M51" s="15">
        <f t="shared" si="1"/>
        <v>915000</v>
      </c>
      <c r="N51" s="15" t="s">
        <v>143</v>
      </c>
      <c r="O51" s="18" t="s">
        <v>144</v>
      </c>
      <c r="P51" s="15" t="s">
        <v>24</v>
      </c>
      <c r="Q51" s="38">
        <v>46171</v>
      </c>
      <c r="R51" s="35">
        <v>0.9</v>
      </c>
      <c r="S51" s="11"/>
      <c r="T51" s="11"/>
    </row>
    <row r="52" spans="1:20" ht="72.5" x14ac:dyDescent="0.35">
      <c r="A52" s="12">
        <v>51</v>
      </c>
      <c r="B52" s="13">
        <v>5</v>
      </c>
      <c r="C52" s="13">
        <v>2</v>
      </c>
      <c r="D52" s="13" t="s">
        <v>18</v>
      </c>
      <c r="E52" s="26" t="s">
        <v>140</v>
      </c>
      <c r="F52" s="42" t="s">
        <v>169</v>
      </c>
      <c r="G52" s="23" t="s">
        <v>170</v>
      </c>
      <c r="H52" s="22">
        <v>536250</v>
      </c>
      <c r="I52" s="15">
        <v>0</v>
      </c>
      <c r="J52" s="15">
        <v>0</v>
      </c>
      <c r="K52" s="15">
        <v>0</v>
      </c>
      <c r="L52" s="15">
        <v>87992.5</v>
      </c>
      <c r="M52" s="15">
        <f t="shared" si="1"/>
        <v>624242.5</v>
      </c>
      <c r="N52" s="15" t="s">
        <v>143</v>
      </c>
      <c r="O52" s="18" t="s">
        <v>144</v>
      </c>
      <c r="P52" s="15" t="s">
        <v>24</v>
      </c>
      <c r="Q52" s="38">
        <v>46171</v>
      </c>
      <c r="R52" s="35">
        <v>0.9</v>
      </c>
      <c r="S52" s="11"/>
      <c r="T52" s="11"/>
    </row>
    <row r="53" spans="1:20" ht="58" x14ac:dyDescent="0.35">
      <c r="A53" s="12">
        <v>52</v>
      </c>
      <c r="B53" s="13">
        <v>5</v>
      </c>
      <c r="C53" s="13">
        <v>2</v>
      </c>
      <c r="D53" s="13" t="s">
        <v>18</v>
      </c>
      <c r="E53" s="26" t="s">
        <v>140</v>
      </c>
      <c r="F53" s="42" t="s">
        <v>171</v>
      </c>
      <c r="G53" s="23" t="s">
        <v>172</v>
      </c>
      <c r="H53" s="22">
        <v>357500</v>
      </c>
      <c r="I53" s="15">
        <v>0</v>
      </c>
      <c r="J53" s="15">
        <v>0</v>
      </c>
      <c r="K53" s="15">
        <v>0</v>
      </c>
      <c r="L53" s="15">
        <v>0</v>
      </c>
      <c r="M53" s="15">
        <f t="shared" si="1"/>
        <v>357500</v>
      </c>
      <c r="N53" s="15" t="s">
        <v>143</v>
      </c>
      <c r="O53" s="18" t="s">
        <v>144</v>
      </c>
      <c r="P53" s="15" t="s">
        <v>24</v>
      </c>
      <c r="Q53" s="38">
        <v>46112</v>
      </c>
      <c r="R53" s="35">
        <v>1</v>
      </c>
      <c r="S53" s="11"/>
      <c r="T53" s="11"/>
    </row>
    <row r="54" spans="1:20" ht="58" x14ac:dyDescent="0.35">
      <c r="A54" s="12">
        <v>53</v>
      </c>
      <c r="B54" s="13">
        <v>5</v>
      </c>
      <c r="C54" s="13">
        <v>2</v>
      </c>
      <c r="D54" s="13" t="s">
        <v>173</v>
      </c>
      <c r="E54" s="26" t="s">
        <v>140</v>
      </c>
      <c r="F54" s="42" t="s">
        <v>174</v>
      </c>
      <c r="G54" s="23" t="s">
        <v>175</v>
      </c>
      <c r="H54" s="22">
        <v>710000</v>
      </c>
      <c r="I54" s="15">
        <v>0</v>
      </c>
      <c r="J54" s="15">
        <v>0</v>
      </c>
      <c r="K54" s="15">
        <v>0</v>
      </c>
      <c r="L54" s="15">
        <v>0</v>
      </c>
      <c r="M54" s="15">
        <f t="shared" si="1"/>
        <v>710000</v>
      </c>
      <c r="N54" s="15" t="s">
        <v>143</v>
      </c>
      <c r="O54" s="18" t="s">
        <v>144</v>
      </c>
      <c r="P54" s="15" t="s">
        <v>24</v>
      </c>
      <c r="Q54" s="38">
        <v>46112</v>
      </c>
      <c r="R54" s="35">
        <v>1</v>
      </c>
      <c r="S54" s="11"/>
      <c r="T54" s="11"/>
    </row>
    <row r="55" spans="1:20" ht="72.5" x14ac:dyDescent="0.35">
      <c r="A55" s="12">
        <v>54</v>
      </c>
      <c r="B55" s="13">
        <v>5</v>
      </c>
      <c r="C55" s="13">
        <v>2</v>
      </c>
      <c r="D55" s="13" t="s">
        <v>173</v>
      </c>
      <c r="E55" s="26" t="s">
        <v>140</v>
      </c>
      <c r="F55" s="29" t="s">
        <v>176</v>
      </c>
      <c r="G55" s="23" t="s">
        <v>177</v>
      </c>
      <c r="H55" s="22">
        <v>710000</v>
      </c>
      <c r="I55" s="15">
        <v>0</v>
      </c>
      <c r="J55" s="15">
        <v>0</v>
      </c>
      <c r="K55" s="15">
        <v>0</v>
      </c>
      <c r="L55" s="15">
        <v>46000</v>
      </c>
      <c r="M55" s="15">
        <f t="shared" si="1"/>
        <v>756000</v>
      </c>
      <c r="N55" s="15" t="s">
        <v>143</v>
      </c>
      <c r="O55" s="18" t="s">
        <v>144</v>
      </c>
      <c r="P55" s="15" t="s">
        <v>24</v>
      </c>
      <c r="Q55" s="38">
        <v>46112</v>
      </c>
      <c r="R55" s="35">
        <v>1</v>
      </c>
      <c r="S55" s="11"/>
      <c r="T55" s="11"/>
    </row>
    <row r="56" spans="1:20" ht="72.5" x14ac:dyDescent="0.35">
      <c r="A56" s="12">
        <v>55</v>
      </c>
      <c r="B56" s="13">
        <v>5</v>
      </c>
      <c r="C56" s="13">
        <v>2</v>
      </c>
      <c r="D56" s="13" t="s">
        <v>173</v>
      </c>
      <c r="E56" s="26" t="s">
        <v>140</v>
      </c>
      <c r="F56" s="29" t="s">
        <v>178</v>
      </c>
      <c r="G56" s="23" t="s">
        <v>179</v>
      </c>
      <c r="H56" s="22">
        <v>710000</v>
      </c>
      <c r="I56" s="15">
        <v>0</v>
      </c>
      <c r="J56" s="15">
        <v>0</v>
      </c>
      <c r="K56" s="15">
        <v>0</v>
      </c>
      <c r="L56" s="15">
        <v>0</v>
      </c>
      <c r="M56" s="15">
        <f t="shared" si="1"/>
        <v>710000</v>
      </c>
      <c r="N56" s="15" t="s">
        <v>143</v>
      </c>
      <c r="O56" s="18" t="s">
        <v>144</v>
      </c>
      <c r="P56" s="15" t="s">
        <v>24</v>
      </c>
      <c r="Q56" s="38">
        <v>46112</v>
      </c>
      <c r="R56" s="35">
        <v>1</v>
      </c>
      <c r="S56" s="11"/>
      <c r="T56" s="11"/>
    </row>
    <row r="57" spans="1:20" ht="72.5" x14ac:dyDescent="0.35">
      <c r="A57" s="12">
        <v>56</v>
      </c>
      <c r="B57" s="13">
        <v>5</v>
      </c>
      <c r="C57" s="13">
        <v>2</v>
      </c>
      <c r="D57" s="13" t="s">
        <v>173</v>
      </c>
      <c r="E57" s="26" t="s">
        <v>140</v>
      </c>
      <c r="F57" s="27" t="s">
        <v>180</v>
      </c>
      <c r="G57" s="23" t="s">
        <v>181</v>
      </c>
      <c r="H57" s="22">
        <v>1090000</v>
      </c>
      <c r="I57" s="15">
        <v>0</v>
      </c>
      <c r="J57" s="15">
        <v>0</v>
      </c>
      <c r="K57" s="15">
        <v>0</v>
      </c>
      <c r="L57" s="15">
        <v>0</v>
      </c>
      <c r="M57" s="15">
        <f t="shared" si="1"/>
        <v>1090000</v>
      </c>
      <c r="N57" s="15" t="s">
        <v>143</v>
      </c>
      <c r="O57" s="18" t="s">
        <v>144</v>
      </c>
      <c r="P57" s="15" t="s">
        <v>24</v>
      </c>
      <c r="Q57" s="38">
        <v>46171</v>
      </c>
      <c r="R57" s="35">
        <v>0.8</v>
      </c>
      <c r="S57" s="11"/>
      <c r="T57" s="11"/>
    </row>
    <row r="58" spans="1:20" ht="116" x14ac:dyDescent="0.35">
      <c r="A58" s="12">
        <v>57</v>
      </c>
      <c r="B58" s="13">
        <v>5</v>
      </c>
      <c r="C58" s="13">
        <v>2</v>
      </c>
      <c r="D58" s="13" t="s">
        <v>173</v>
      </c>
      <c r="E58" s="26" t="s">
        <v>140</v>
      </c>
      <c r="F58" s="27" t="s">
        <v>182</v>
      </c>
      <c r="G58" s="23" t="s">
        <v>183</v>
      </c>
      <c r="H58" s="22">
        <v>1090000</v>
      </c>
      <c r="I58" s="15">
        <v>0</v>
      </c>
      <c r="J58" s="15">
        <v>0</v>
      </c>
      <c r="K58" s="15">
        <v>0</v>
      </c>
      <c r="L58" s="15">
        <v>0</v>
      </c>
      <c r="M58" s="15">
        <f t="shared" si="1"/>
        <v>1090000</v>
      </c>
      <c r="N58" s="15" t="s">
        <v>143</v>
      </c>
      <c r="O58" s="18" t="s">
        <v>144</v>
      </c>
      <c r="P58" s="15" t="s">
        <v>24</v>
      </c>
      <c r="Q58" s="38">
        <v>46142</v>
      </c>
      <c r="R58" s="35">
        <v>0.98</v>
      </c>
      <c r="S58" s="11"/>
      <c r="T58" s="11"/>
    </row>
    <row r="59" spans="1:20" ht="188.5" x14ac:dyDescent="0.35">
      <c r="A59" s="12">
        <v>58</v>
      </c>
      <c r="B59" s="13">
        <v>5</v>
      </c>
      <c r="C59" s="13">
        <v>2</v>
      </c>
      <c r="D59" s="13" t="s">
        <v>173</v>
      </c>
      <c r="E59" s="26" t="s">
        <v>140</v>
      </c>
      <c r="F59" s="27" t="s">
        <v>184</v>
      </c>
      <c r="G59" s="23" t="s">
        <v>185</v>
      </c>
      <c r="H59" s="22">
        <v>1090000</v>
      </c>
      <c r="I59" s="15">
        <v>0</v>
      </c>
      <c r="J59" s="15">
        <v>0</v>
      </c>
      <c r="K59" s="15">
        <v>0</v>
      </c>
      <c r="L59" s="15">
        <v>150000</v>
      </c>
      <c r="M59" s="15">
        <f t="shared" si="1"/>
        <v>1240000</v>
      </c>
      <c r="N59" s="15" t="s">
        <v>143</v>
      </c>
      <c r="O59" s="18" t="s">
        <v>144</v>
      </c>
      <c r="P59" s="15" t="s">
        <v>24</v>
      </c>
      <c r="Q59" s="38">
        <v>46112</v>
      </c>
      <c r="R59" s="35">
        <v>1</v>
      </c>
      <c r="S59" s="11"/>
      <c r="T59" s="11"/>
    </row>
    <row r="60" spans="1:20" ht="29" x14ac:dyDescent="0.35">
      <c r="A60" s="12">
        <v>59</v>
      </c>
      <c r="B60" s="13">
        <v>5</v>
      </c>
      <c r="C60" s="13">
        <v>2</v>
      </c>
      <c r="D60" s="13" t="s">
        <v>186</v>
      </c>
      <c r="E60" s="26" t="s">
        <v>187</v>
      </c>
      <c r="F60" s="42" t="s">
        <v>188</v>
      </c>
      <c r="G60" s="23" t="s">
        <v>189</v>
      </c>
      <c r="H60" s="15">
        <v>0</v>
      </c>
      <c r="I60" s="15">
        <v>0</v>
      </c>
      <c r="J60" s="15">
        <v>1650000</v>
      </c>
      <c r="K60" s="15">
        <v>16500000</v>
      </c>
      <c r="L60" s="15">
        <v>0</v>
      </c>
      <c r="M60" s="15">
        <f t="shared" si="1"/>
        <v>18150000</v>
      </c>
      <c r="N60" s="15" t="s">
        <v>143</v>
      </c>
      <c r="O60" s="15" t="s">
        <v>100</v>
      </c>
      <c r="P60" s="22" t="s">
        <v>24</v>
      </c>
      <c r="Q60" s="38">
        <v>46387</v>
      </c>
      <c r="R60" s="35">
        <v>0.7</v>
      </c>
      <c r="S60" s="11"/>
      <c r="T60" s="11"/>
    </row>
    <row r="61" spans="1:20" ht="43.5" x14ac:dyDescent="0.35">
      <c r="A61" s="12">
        <v>60</v>
      </c>
      <c r="B61" s="13">
        <v>5</v>
      </c>
      <c r="C61" s="13">
        <v>2</v>
      </c>
      <c r="D61" s="13" t="s">
        <v>186</v>
      </c>
      <c r="E61" s="26" t="s">
        <v>187</v>
      </c>
      <c r="F61" s="42" t="s">
        <v>190</v>
      </c>
      <c r="G61" s="23" t="s">
        <v>191</v>
      </c>
      <c r="H61" s="15">
        <v>2048332.31</v>
      </c>
      <c r="I61" s="15">
        <v>0</v>
      </c>
      <c r="J61" s="15">
        <v>350000</v>
      </c>
      <c r="K61" s="15">
        <v>1451667.69</v>
      </c>
      <c r="L61" s="15">
        <v>0</v>
      </c>
      <c r="M61" s="15">
        <f t="shared" si="1"/>
        <v>3850000</v>
      </c>
      <c r="N61" s="15" t="s">
        <v>94</v>
      </c>
      <c r="O61" s="15" t="s">
        <v>100</v>
      </c>
      <c r="P61" s="22" t="s">
        <v>24</v>
      </c>
      <c r="Q61" s="38">
        <v>45890</v>
      </c>
      <c r="R61" s="35">
        <v>1</v>
      </c>
      <c r="S61" s="11"/>
      <c r="T61" s="11"/>
    </row>
    <row r="62" spans="1:20" ht="43.5" x14ac:dyDescent="0.35">
      <c r="A62" s="12">
        <v>61</v>
      </c>
      <c r="B62" s="13">
        <v>5</v>
      </c>
      <c r="C62" s="13">
        <v>2</v>
      </c>
      <c r="D62" s="13" t="s">
        <v>96</v>
      </c>
      <c r="E62" s="26" t="s">
        <v>192</v>
      </c>
      <c r="F62" s="42" t="s">
        <v>193</v>
      </c>
      <c r="G62" s="23" t="s">
        <v>194</v>
      </c>
      <c r="H62" s="15">
        <v>0</v>
      </c>
      <c r="I62" s="15">
        <v>0</v>
      </c>
      <c r="J62" s="15">
        <v>0</v>
      </c>
      <c r="K62" s="15">
        <v>5315485</v>
      </c>
      <c r="L62" s="15">
        <v>0</v>
      </c>
      <c r="M62" s="15">
        <f t="shared" si="1"/>
        <v>5315485</v>
      </c>
      <c r="N62" s="15" t="s">
        <v>195</v>
      </c>
      <c r="O62" s="18" t="s">
        <v>100</v>
      </c>
      <c r="P62" s="22" t="s">
        <v>101</v>
      </c>
      <c r="Q62" s="38">
        <v>46387</v>
      </c>
      <c r="R62" s="35">
        <v>0.5</v>
      </c>
      <c r="S62" s="11"/>
      <c r="T62" s="11"/>
    </row>
    <row r="63" spans="1:20" ht="43.5" x14ac:dyDescent="0.35">
      <c r="A63" s="12">
        <v>62</v>
      </c>
      <c r="B63" s="13">
        <v>5</v>
      </c>
      <c r="C63" s="13">
        <v>2</v>
      </c>
      <c r="D63" s="13" t="s">
        <v>96</v>
      </c>
      <c r="E63" s="26" t="s">
        <v>192</v>
      </c>
      <c r="F63" s="42" t="s">
        <v>196</v>
      </c>
      <c r="G63" s="23" t="s">
        <v>197</v>
      </c>
      <c r="H63" s="22">
        <v>1313368.6100000001</v>
      </c>
      <c r="I63" s="22">
        <v>220335.72</v>
      </c>
      <c r="J63" s="15">
        <v>0</v>
      </c>
      <c r="K63" s="15">
        <v>915975.68000000005</v>
      </c>
      <c r="L63" s="15">
        <v>0</v>
      </c>
      <c r="M63" s="15">
        <f t="shared" si="1"/>
        <v>2449680.0100000002</v>
      </c>
      <c r="N63" s="15" t="s">
        <v>143</v>
      </c>
      <c r="O63" s="18" t="s">
        <v>100</v>
      </c>
      <c r="P63" s="22" t="s">
        <v>24</v>
      </c>
      <c r="Q63" s="38">
        <v>46203</v>
      </c>
      <c r="R63" s="35">
        <v>0.5</v>
      </c>
      <c r="S63" s="11"/>
      <c r="T63" s="11"/>
    </row>
    <row r="64" spans="1:20" ht="29" x14ac:dyDescent="0.35">
      <c r="A64" s="12">
        <v>63</v>
      </c>
      <c r="B64" s="13">
        <v>5</v>
      </c>
      <c r="C64" s="13">
        <v>2</v>
      </c>
      <c r="D64" s="13" t="s">
        <v>96</v>
      </c>
      <c r="E64" s="26" t="s">
        <v>192</v>
      </c>
      <c r="F64" s="42" t="s">
        <v>198</v>
      </c>
      <c r="G64" s="23" t="s">
        <v>199</v>
      </c>
      <c r="H64" s="22">
        <v>361893.72</v>
      </c>
      <c r="I64" s="22">
        <v>60712.67</v>
      </c>
      <c r="J64" s="15">
        <v>0</v>
      </c>
      <c r="K64" s="15">
        <v>252393.61</v>
      </c>
      <c r="L64" s="15">
        <v>0</v>
      </c>
      <c r="M64" s="15">
        <f t="shared" si="1"/>
        <v>675000</v>
      </c>
      <c r="N64" s="15" t="s">
        <v>143</v>
      </c>
      <c r="O64" s="18" t="s">
        <v>100</v>
      </c>
      <c r="P64" s="22" t="s">
        <v>200</v>
      </c>
      <c r="Q64" s="38">
        <v>46203</v>
      </c>
      <c r="R64" s="35">
        <v>0.75319999999999998</v>
      </c>
      <c r="S64" s="11"/>
      <c r="T64" s="11"/>
    </row>
    <row r="65" spans="1:20" ht="58" x14ac:dyDescent="0.35">
      <c r="A65" s="12">
        <v>64</v>
      </c>
      <c r="B65" s="13">
        <v>5</v>
      </c>
      <c r="C65" s="13">
        <v>2</v>
      </c>
      <c r="D65" s="13" t="s">
        <v>96</v>
      </c>
      <c r="E65" s="26" t="s">
        <v>192</v>
      </c>
      <c r="F65" s="42" t="s">
        <v>201</v>
      </c>
      <c r="G65" s="23" t="s">
        <v>202</v>
      </c>
      <c r="H65" s="22">
        <v>1501188.77</v>
      </c>
      <c r="I65" s="22">
        <v>251845.14</v>
      </c>
      <c r="J65" s="15">
        <v>0</v>
      </c>
      <c r="K65" s="15">
        <f>1046966.09+480480</f>
        <v>1527446.0899999999</v>
      </c>
      <c r="L65" s="15">
        <v>0</v>
      </c>
      <c r="M65" s="15">
        <f t="shared" si="1"/>
        <v>3280480</v>
      </c>
      <c r="N65" s="15" t="s">
        <v>22</v>
      </c>
      <c r="O65" s="18" t="s">
        <v>100</v>
      </c>
      <c r="P65" s="22" t="s">
        <v>200</v>
      </c>
      <c r="Q65" s="38">
        <v>46127</v>
      </c>
      <c r="R65" s="35">
        <v>1</v>
      </c>
      <c r="S65" s="11"/>
      <c r="T65" s="11"/>
    </row>
    <row r="66" spans="1:20" ht="72.5" x14ac:dyDescent="0.35">
      <c r="A66" s="12">
        <v>65</v>
      </c>
      <c r="B66" s="13">
        <v>5</v>
      </c>
      <c r="C66" s="13">
        <v>2</v>
      </c>
      <c r="D66" s="13" t="s">
        <v>96</v>
      </c>
      <c r="E66" s="26" t="s">
        <v>192</v>
      </c>
      <c r="F66" s="42" t="s">
        <v>203</v>
      </c>
      <c r="G66" s="23" t="s">
        <v>204</v>
      </c>
      <c r="H66" s="15">
        <v>0</v>
      </c>
      <c r="I66" s="15">
        <v>0</v>
      </c>
      <c r="J66" s="15">
        <v>0</v>
      </c>
      <c r="K66" s="15">
        <f>6300000+1015040</f>
        <v>7315040</v>
      </c>
      <c r="L66" s="15">
        <v>0</v>
      </c>
      <c r="M66" s="15">
        <f t="shared" si="1"/>
        <v>7315040</v>
      </c>
      <c r="N66" s="15" t="s">
        <v>22</v>
      </c>
      <c r="O66" s="18" t="s">
        <v>100</v>
      </c>
      <c r="P66" s="22" t="s">
        <v>101</v>
      </c>
      <c r="Q66" s="38">
        <v>46268</v>
      </c>
      <c r="R66" s="35">
        <v>0.5</v>
      </c>
      <c r="S66" s="11"/>
      <c r="T66" s="11"/>
    </row>
    <row r="67" spans="1:20" ht="43.5" x14ac:dyDescent="0.35">
      <c r="A67" s="12">
        <v>66</v>
      </c>
      <c r="B67" s="13">
        <v>5</v>
      </c>
      <c r="C67" s="13">
        <v>2</v>
      </c>
      <c r="D67" s="13" t="s">
        <v>96</v>
      </c>
      <c r="E67" s="26" t="s">
        <v>192</v>
      </c>
      <c r="F67" s="42" t="s">
        <v>205</v>
      </c>
      <c r="G67" s="23" t="s">
        <v>206</v>
      </c>
      <c r="H67" s="22">
        <v>536138.84</v>
      </c>
      <c r="I67" s="22">
        <v>89944.69</v>
      </c>
      <c r="J67" s="15">
        <v>167140</v>
      </c>
      <c r="K67" s="15">
        <f>373916.46</f>
        <v>373916.46</v>
      </c>
      <c r="L67" s="15">
        <v>0</v>
      </c>
      <c r="M67" s="15">
        <f t="shared" si="1"/>
        <v>1167139.99</v>
      </c>
      <c r="N67" s="15" t="s">
        <v>143</v>
      </c>
      <c r="O67" s="18" t="s">
        <v>100</v>
      </c>
      <c r="P67" s="22" t="s">
        <v>200</v>
      </c>
      <c r="Q67" s="38">
        <v>46112</v>
      </c>
      <c r="R67" s="35">
        <v>1</v>
      </c>
      <c r="S67" s="11"/>
      <c r="T67" s="11"/>
    </row>
    <row r="68" spans="1:20" ht="43.5" x14ac:dyDescent="0.35">
      <c r="A68" s="12">
        <v>67</v>
      </c>
      <c r="B68" s="13">
        <v>5</v>
      </c>
      <c r="C68" s="13">
        <v>2</v>
      </c>
      <c r="D68" s="13" t="s">
        <v>96</v>
      </c>
      <c r="E68" s="26" t="s">
        <v>192</v>
      </c>
      <c r="F68" s="42" t="s">
        <v>207</v>
      </c>
      <c r="G68" s="23" t="s">
        <v>208</v>
      </c>
      <c r="H68" s="22">
        <v>2680694.2200000002</v>
      </c>
      <c r="I68" s="22">
        <v>449723.47</v>
      </c>
      <c r="J68" s="15">
        <v>857660</v>
      </c>
      <c r="K68" s="15">
        <f>1869582.31</f>
        <v>1869582.31</v>
      </c>
      <c r="L68" s="15">
        <v>0</v>
      </c>
      <c r="M68" s="15">
        <f t="shared" si="1"/>
        <v>5857660</v>
      </c>
      <c r="N68" s="15" t="s">
        <v>22</v>
      </c>
      <c r="O68" s="18" t="s">
        <v>100</v>
      </c>
      <c r="P68" s="22" t="s">
        <v>200</v>
      </c>
      <c r="Q68" s="38">
        <v>46171</v>
      </c>
      <c r="R68" s="35">
        <v>0.65</v>
      </c>
      <c r="S68" s="11"/>
      <c r="T68" s="11"/>
    </row>
    <row r="69" spans="1:20" ht="43.5" x14ac:dyDescent="0.35">
      <c r="A69" s="12">
        <v>68</v>
      </c>
      <c r="B69" s="13">
        <v>5</v>
      </c>
      <c r="C69" s="13">
        <v>2</v>
      </c>
      <c r="D69" s="13" t="s">
        <v>96</v>
      </c>
      <c r="E69" s="26" t="s">
        <v>192</v>
      </c>
      <c r="F69" s="42" t="s">
        <v>209</v>
      </c>
      <c r="G69" s="23" t="s">
        <v>210</v>
      </c>
      <c r="H69" s="15">
        <v>0</v>
      </c>
      <c r="I69" s="15">
        <v>0</v>
      </c>
      <c r="J69" s="15">
        <v>649040</v>
      </c>
      <c r="K69" s="15">
        <f>4000000</f>
        <v>4000000</v>
      </c>
      <c r="L69" s="15">
        <v>0</v>
      </c>
      <c r="M69" s="15">
        <f t="shared" si="1"/>
        <v>4649040</v>
      </c>
      <c r="N69" s="15" t="s">
        <v>22</v>
      </c>
      <c r="O69" s="18" t="s">
        <v>100</v>
      </c>
      <c r="P69" s="22" t="s">
        <v>101</v>
      </c>
      <c r="Q69" s="38">
        <v>46325</v>
      </c>
      <c r="R69" s="35">
        <v>0.24970000000000001</v>
      </c>
      <c r="S69" s="11"/>
      <c r="T69" s="11"/>
    </row>
    <row r="70" spans="1:20" ht="58" x14ac:dyDescent="0.35">
      <c r="A70" s="12">
        <v>69</v>
      </c>
      <c r="B70" s="13">
        <v>5</v>
      </c>
      <c r="C70" s="13">
        <v>2</v>
      </c>
      <c r="D70" s="13" t="s">
        <v>96</v>
      </c>
      <c r="E70" s="26" t="s">
        <v>192</v>
      </c>
      <c r="F70" s="42" t="s">
        <v>211</v>
      </c>
      <c r="G70" s="23" t="s">
        <v>212</v>
      </c>
      <c r="H70" s="22">
        <v>2359010.92</v>
      </c>
      <c r="I70" s="22">
        <v>395756.65</v>
      </c>
      <c r="J70" s="15">
        <v>732000</v>
      </c>
      <c r="K70" s="15">
        <f>1645232.43</f>
        <v>1645232.43</v>
      </c>
      <c r="L70" s="15">
        <v>0</v>
      </c>
      <c r="M70" s="15">
        <f t="shared" si="1"/>
        <v>5132000</v>
      </c>
      <c r="N70" s="15" t="s">
        <v>143</v>
      </c>
      <c r="O70" s="18" t="s">
        <v>100</v>
      </c>
      <c r="P70" s="22" t="s">
        <v>200</v>
      </c>
      <c r="Q70" s="38">
        <v>46037</v>
      </c>
      <c r="R70" s="39">
        <v>1</v>
      </c>
      <c r="S70" s="11"/>
      <c r="T70" s="11"/>
    </row>
    <row r="71" spans="1:20" ht="58" x14ac:dyDescent="0.35">
      <c r="A71" s="12">
        <v>70</v>
      </c>
      <c r="B71" s="13">
        <v>5</v>
      </c>
      <c r="C71" s="13">
        <v>2</v>
      </c>
      <c r="D71" s="13" t="s">
        <v>96</v>
      </c>
      <c r="E71" s="26" t="s">
        <v>192</v>
      </c>
      <c r="F71" s="42" t="s">
        <v>213</v>
      </c>
      <c r="G71" s="23" t="s">
        <v>214</v>
      </c>
      <c r="H71" s="22">
        <v>3002377.53</v>
      </c>
      <c r="I71" s="22">
        <v>503690.29</v>
      </c>
      <c r="J71" s="15">
        <v>971974</v>
      </c>
      <c r="K71" s="15">
        <f>2093932.18</f>
        <v>2093932.18</v>
      </c>
      <c r="L71" s="15">
        <v>0</v>
      </c>
      <c r="M71" s="15">
        <f t="shared" si="1"/>
        <v>6571974</v>
      </c>
      <c r="N71" s="15" t="s">
        <v>143</v>
      </c>
      <c r="O71" s="18" t="s">
        <v>100</v>
      </c>
      <c r="P71" s="22" t="s">
        <v>200</v>
      </c>
      <c r="Q71" s="38">
        <v>46139</v>
      </c>
      <c r="R71" s="39">
        <v>0.9</v>
      </c>
      <c r="S71" s="11"/>
      <c r="T71" s="11"/>
    </row>
    <row r="72" spans="1:20" ht="72.5" x14ac:dyDescent="0.35">
      <c r="A72" s="12">
        <v>71</v>
      </c>
      <c r="B72" s="13">
        <v>5</v>
      </c>
      <c r="C72" s="13">
        <v>2</v>
      </c>
      <c r="D72" s="13" t="s">
        <v>96</v>
      </c>
      <c r="E72" s="26" t="s">
        <v>192</v>
      </c>
      <c r="F72" s="42" t="s">
        <v>215</v>
      </c>
      <c r="G72" s="23" t="s">
        <v>216</v>
      </c>
      <c r="H72" s="15">
        <v>0</v>
      </c>
      <c r="I72" s="15">
        <v>0</v>
      </c>
      <c r="J72" s="15">
        <v>768600</v>
      </c>
      <c r="K72" s="15">
        <f>4500000</f>
        <v>4500000</v>
      </c>
      <c r="L72" s="15">
        <v>0</v>
      </c>
      <c r="M72" s="15">
        <f t="shared" si="1"/>
        <v>5268600</v>
      </c>
      <c r="N72" s="15" t="s">
        <v>143</v>
      </c>
      <c r="O72" s="18" t="s">
        <v>100</v>
      </c>
      <c r="P72" s="22" t="s">
        <v>101</v>
      </c>
      <c r="Q72" s="38">
        <v>46142</v>
      </c>
      <c r="R72" s="39">
        <v>0.9</v>
      </c>
      <c r="S72" s="11"/>
      <c r="T72" s="11"/>
    </row>
    <row r="73" spans="1:20" ht="58" x14ac:dyDescent="0.35">
      <c r="A73" s="12">
        <v>72</v>
      </c>
      <c r="B73" s="13">
        <v>5</v>
      </c>
      <c r="C73" s="13">
        <v>2</v>
      </c>
      <c r="D73" s="13" t="s">
        <v>96</v>
      </c>
      <c r="E73" s="26" t="s">
        <v>192</v>
      </c>
      <c r="F73" s="42" t="s">
        <v>217</v>
      </c>
      <c r="G73" s="23" t="s">
        <v>218</v>
      </c>
      <c r="H73" s="22">
        <v>3156785.52</v>
      </c>
      <c r="I73" s="22">
        <v>529594.36</v>
      </c>
      <c r="J73" s="15">
        <v>1177600</v>
      </c>
      <c r="K73" s="15">
        <f>2201620.12</f>
        <v>2201620.12</v>
      </c>
      <c r="L73" s="15">
        <v>0</v>
      </c>
      <c r="M73" s="15">
        <f t="shared" si="1"/>
        <v>7065600</v>
      </c>
      <c r="N73" s="15" t="s">
        <v>22</v>
      </c>
      <c r="O73" s="18" t="s">
        <v>100</v>
      </c>
      <c r="P73" s="22" t="s">
        <v>200</v>
      </c>
      <c r="Q73" s="38">
        <v>46112</v>
      </c>
      <c r="R73" s="39">
        <v>1</v>
      </c>
      <c r="S73" s="11"/>
      <c r="T73" s="11"/>
    </row>
    <row r="74" spans="1:20" ht="58" x14ac:dyDescent="0.35">
      <c r="A74" s="12">
        <v>73</v>
      </c>
      <c r="B74" s="13">
        <v>5</v>
      </c>
      <c r="C74" s="13">
        <v>2</v>
      </c>
      <c r="D74" s="13" t="s">
        <v>96</v>
      </c>
      <c r="E74" s="26" t="s">
        <v>192</v>
      </c>
      <c r="F74" s="42" t="s">
        <v>219</v>
      </c>
      <c r="G74" s="23" t="s">
        <v>220</v>
      </c>
      <c r="H74" s="22">
        <v>3324060.84</v>
      </c>
      <c r="I74" s="22">
        <v>557657.1</v>
      </c>
      <c r="J74" s="15">
        <v>1240000</v>
      </c>
      <c r="K74" s="15">
        <f>2318282.06</f>
        <v>2318282.06</v>
      </c>
      <c r="L74" s="15">
        <v>0</v>
      </c>
      <c r="M74" s="15">
        <f t="shared" si="1"/>
        <v>7440000</v>
      </c>
      <c r="N74" s="15" t="s">
        <v>22</v>
      </c>
      <c r="O74" s="18" t="s">
        <v>100</v>
      </c>
      <c r="P74" s="22" t="s">
        <v>200</v>
      </c>
      <c r="Q74" s="38">
        <v>46112</v>
      </c>
      <c r="R74" s="39">
        <v>1</v>
      </c>
      <c r="S74" s="11"/>
      <c r="T74" s="11"/>
    </row>
    <row r="75" spans="1:20" ht="43.5" x14ac:dyDescent="0.35">
      <c r="A75" s="12">
        <v>74</v>
      </c>
      <c r="B75" s="13">
        <v>5</v>
      </c>
      <c r="C75" s="13">
        <v>2</v>
      </c>
      <c r="D75" s="13" t="s">
        <v>96</v>
      </c>
      <c r="E75" s="26" t="s">
        <v>192</v>
      </c>
      <c r="F75" s="42" t="s">
        <v>221</v>
      </c>
      <c r="G75" s="23" t="s">
        <v>222</v>
      </c>
      <c r="H75" s="22">
        <v>1072277.69</v>
      </c>
      <c r="I75" s="22">
        <v>179889.39</v>
      </c>
      <c r="J75" s="15">
        <v>160000</v>
      </c>
      <c r="K75" s="15">
        <f>747832.92</f>
        <v>747832.92</v>
      </c>
      <c r="L75" s="15">
        <v>0</v>
      </c>
      <c r="M75" s="15">
        <f t="shared" si="1"/>
        <v>2160000</v>
      </c>
      <c r="N75" s="15" t="s">
        <v>22</v>
      </c>
      <c r="O75" s="18" t="s">
        <v>100</v>
      </c>
      <c r="P75" s="22" t="s">
        <v>200</v>
      </c>
      <c r="Q75" s="38">
        <v>46142</v>
      </c>
      <c r="R75" s="39">
        <v>0.9</v>
      </c>
      <c r="S75" s="11"/>
      <c r="T75" s="11"/>
    </row>
    <row r="76" spans="1:20" ht="29" x14ac:dyDescent="0.35">
      <c r="A76" s="12">
        <v>75</v>
      </c>
      <c r="B76" s="13">
        <v>5</v>
      </c>
      <c r="C76" s="13">
        <v>2</v>
      </c>
      <c r="D76" s="13" t="s">
        <v>96</v>
      </c>
      <c r="E76" s="26" t="s">
        <v>192</v>
      </c>
      <c r="F76" s="42" t="s">
        <v>223</v>
      </c>
      <c r="G76" s="23" t="s">
        <v>224</v>
      </c>
      <c r="H76" s="22">
        <v>1608416.53</v>
      </c>
      <c r="I76" s="22">
        <v>269834.08</v>
      </c>
      <c r="J76" s="15">
        <v>240000</v>
      </c>
      <c r="K76" s="15">
        <f>1121749.38</f>
        <v>1121749.3799999999</v>
      </c>
      <c r="L76" s="15">
        <v>0</v>
      </c>
      <c r="M76" s="15">
        <f t="shared" si="1"/>
        <v>3239999.99</v>
      </c>
      <c r="N76" s="15" t="s">
        <v>22</v>
      </c>
      <c r="O76" s="18" t="s">
        <v>100</v>
      </c>
      <c r="P76" s="22" t="s">
        <v>200</v>
      </c>
      <c r="Q76" s="38">
        <v>46142</v>
      </c>
      <c r="R76" s="39">
        <v>0.9</v>
      </c>
      <c r="S76" s="11"/>
      <c r="T76" s="11"/>
    </row>
    <row r="77" spans="1:20" ht="43.5" x14ac:dyDescent="0.35">
      <c r="A77" s="12">
        <v>76</v>
      </c>
      <c r="B77" s="13">
        <v>5</v>
      </c>
      <c r="C77" s="13">
        <v>2</v>
      </c>
      <c r="D77" s="13" t="s">
        <v>96</v>
      </c>
      <c r="E77" s="26" t="s">
        <v>192</v>
      </c>
      <c r="F77" s="42" t="s">
        <v>225</v>
      </c>
      <c r="G77" s="23" t="s">
        <v>226</v>
      </c>
      <c r="H77" s="22">
        <v>1608416.53</v>
      </c>
      <c r="I77" s="22">
        <v>269834.08</v>
      </c>
      <c r="J77" s="15">
        <v>0</v>
      </c>
      <c r="K77" s="15">
        <v>1121749.3799999999</v>
      </c>
      <c r="L77" s="15">
        <v>0</v>
      </c>
      <c r="M77" s="15">
        <f t="shared" si="1"/>
        <v>2999999.99</v>
      </c>
      <c r="N77" s="15" t="s">
        <v>22</v>
      </c>
      <c r="O77" s="18" t="s">
        <v>100</v>
      </c>
      <c r="P77" s="22" t="s">
        <v>200</v>
      </c>
      <c r="Q77" s="38">
        <v>46142</v>
      </c>
      <c r="R77" s="39">
        <v>0.9</v>
      </c>
      <c r="S77" s="11"/>
      <c r="T77" s="11"/>
    </row>
    <row r="78" spans="1:20" ht="29" x14ac:dyDescent="0.35">
      <c r="A78" s="12">
        <v>77</v>
      </c>
      <c r="B78" s="13">
        <v>5</v>
      </c>
      <c r="C78" s="13">
        <v>2</v>
      </c>
      <c r="D78" s="13" t="s">
        <v>96</v>
      </c>
      <c r="E78" s="26" t="s">
        <v>192</v>
      </c>
      <c r="F78" s="42" t="s">
        <v>227</v>
      </c>
      <c r="G78" s="23" t="s">
        <v>228</v>
      </c>
      <c r="H78" s="22">
        <v>1099084.6299999999</v>
      </c>
      <c r="I78" s="22">
        <v>184386.62</v>
      </c>
      <c r="J78" s="15">
        <v>439737</v>
      </c>
      <c r="K78" s="15">
        <f>766528.75</f>
        <v>766528.75</v>
      </c>
      <c r="L78" s="15">
        <v>0</v>
      </c>
      <c r="M78" s="15">
        <f t="shared" si="1"/>
        <v>2489737</v>
      </c>
      <c r="N78" s="15" t="s">
        <v>22</v>
      </c>
      <c r="O78" s="18" t="s">
        <v>100</v>
      </c>
      <c r="P78" s="22" t="s">
        <v>200</v>
      </c>
      <c r="Q78" s="38">
        <v>46050</v>
      </c>
      <c r="R78" s="39">
        <v>1</v>
      </c>
      <c r="S78" s="11"/>
      <c r="T78" s="11"/>
    </row>
    <row r="79" spans="1:20" ht="43.5" x14ac:dyDescent="0.35">
      <c r="A79" s="12">
        <v>78</v>
      </c>
      <c r="B79" s="13">
        <v>5</v>
      </c>
      <c r="C79" s="13">
        <v>2</v>
      </c>
      <c r="D79" s="13" t="s">
        <v>96</v>
      </c>
      <c r="E79" s="26" t="s">
        <v>192</v>
      </c>
      <c r="F79" s="42" t="s">
        <v>229</v>
      </c>
      <c r="G79" s="23" t="s">
        <v>230</v>
      </c>
      <c r="H79" s="22">
        <v>1125891.57</v>
      </c>
      <c r="I79" s="22">
        <v>188883.86</v>
      </c>
      <c r="J79" s="15">
        <v>559200</v>
      </c>
      <c r="K79" s="15">
        <f>785224.57</f>
        <v>785224.57</v>
      </c>
      <c r="L79" s="15">
        <v>0</v>
      </c>
      <c r="M79" s="15">
        <f t="shared" si="1"/>
        <v>2659200</v>
      </c>
      <c r="N79" s="15" t="s">
        <v>22</v>
      </c>
      <c r="O79" s="18" t="s">
        <v>100</v>
      </c>
      <c r="P79" s="22" t="s">
        <v>200</v>
      </c>
      <c r="Q79" s="38">
        <v>46125</v>
      </c>
      <c r="R79" s="39">
        <v>1</v>
      </c>
      <c r="S79" s="11"/>
      <c r="T79" s="11"/>
    </row>
    <row r="80" spans="1:20" ht="43.5" x14ac:dyDescent="0.35">
      <c r="A80" s="12">
        <v>79</v>
      </c>
      <c r="B80" s="13">
        <v>5</v>
      </c>
      <c r="C80" s="13">
        <v>2</v>
      </c>
      <c r="D80" s="13" t="s">
        <v>96</v>
      </c>
      <c r="E80" s="26" t="s">
        <v>192</v>
      </c>
      <c r="F80" s="42" t="s">
        <v>231</v>
      </c>
      <c r="G80" s="23" t="s">
        <v>232</v>
      </c>
      <c r="H80" s="22">
        <v>965049.92</v>
      </c>
      <c r="I80" s="22">
        <v>161900.45000000001</v>
      </c>
      <c r="J80" s="15">
        <v>481500</v>
      </c>
      <c r="K80" s="15">
        <f>673049.63</f>
        <v>673049.63</v>
      </c>
      <c r="L80" s="15">
        <v>0</v>
      </c>
      <c r="M80" s="15">
        <f t="shared" si="1"/>
        <v>2281500</v>
      </c>
      <c r="N80" s="15" t="s">
        <v>22</v>
      </c>
      <c r="O80" s="18" t="s">
        <v>100</v>
      </c>
      <c r="P80" s="22" t="s">
        <v>200</v>
      </c>
      <c r="Q80" s="38">
        <v>46112</v>
      </c>
      <c r="R80" s="39">
        <v>1</v>
      </c>
      <c r="S80" s="30"/>
      <c r="T80" s="11"/>
    </row>
    <row r="81" spans="1:20" ht="72.5" x14ac:dyDescent="0.35">
      <c r="A81" s="12">
        <v>80</v>
      </c>
      <c r="B81" s="13">
        <v>5</v>
      </c>
      <c r="C81" s="13">
        <v>2</v>
      </c>
      <c r="D81" s="13" t="s">
        <v>96</v>
      </c>
      <c r="E81" s="26" t="s">
        <v>192</v>
      </c>
      <c r="F81" s="42" t="s">
        <v>233</v>
      </c>
      <c r="G81" s="23" t="s">
        <v>234</v>
      </c>
      <c r="H81" s="22">
        <v>2090941.49</v>
      </c>
      <c r="I81" s="22">
        <v>350784.31</v>
      </c>
      <c r="J81" s="15">
        <v>1033500</v>
      </c>
      <c r="K81" s="15">
        <f>1458274.2</f>
        <v>1458274.2</v>
      </c>
      <c r="L81" s="15">
        <v>0</v>
      </c>
      <c r="M81" s="15">
        <f t="shared" si="1"/>
        <v>4933500</v>
      </c>
      <c r="N81" s="15" t="s">
        <v>22</v>
      </c>
      <c r="O81" s="18" t="s">
        <v>100</v>
      </c>
      <c r="P81" s="22" t="s">
        <v>200</v>
      </c>
      <c r="Q81" s="38">
        <v>46142</v>
      </c>
      <c r="R81" s="35">
        <v>0.9</v>
      </c>
      <c r="S81" s="11"/>
      <c r="T81" s="11"/>
    </row>
    <row r="82" spans="1:20" ht="43.5" x14ac:dyDescent="0.35">
      <c r="A82" s="12">
        <v>81</v>
      </c>
      <c r="B82" s="13">
        <v>5</v>
      </c>
      <c r="C82" s="13">
        <v>2</v>
      </c>
      <c r="D82" s="13" t="s">
        <v>96</v>
      </c>
      <c r="E82" s="26" t="s">
        <v>192</v>
      </c>
      <c r="F82" s="42" t="s">
        <v>235</v>
      </c>
      <c r="G82" s="23" t="s">
        <v>236</v>
      </c>
      <c r="H82" s="22">
        <v>536138.84</v>
      </c>
      <c r="I82" s="22">
        <v>89944.69</v>
      </c>
      <c r="J82" s="15">
        <v>203750</v>
      </c>
      <c r="K82" s="15">
        <f>373916.46</f>
        <v>373916.46</v>
      </c>
      <c r="L82" s="15">
        <v>0</v>
      </c>
      <c r="M82" s="15">
        <f t="shared" si="1"/>
        <v>1203749.99</v>
      </c>
      <c r="N82" s="15" t="s">
        <v>22</v>
      </c>
      <c r="O82" s="18" t="s">
        <v>100</v>
      </c>
      <c r="P82" s="22" t="s">
        <v>200</v>
      </c>
      <c r="Q82" s="38">
        <v>46112</v>
      </c>
      <c r="R82" s="35">
        <v>1</v>
      </c>
      <c r="S82" s="11"/>
      <c r="T82" s="11"/>
    </row>
    <row r="83" spans="1:20" ht="72.5" x14ac:dyDescent="0.35">
      <c r="A83" s="12">
        <v>82</v>
      </c>
      <c r="B83" s="13">
        <v>5</v>
      </c>
      <c r="C83" s="13">
        <v>2</v>
      </c>
      <c r="D83" s="13" t="s">
        <v>96</v>
      </c>
      <c r="E83" s="26" t="s">
        <v>192</v>
      </c>
      <c r="F83" s="42" t="s">
        <v>237</v>
      </c>
      <c r="G83" s="23" t="s">
        <v>238</v>
      </c>
      <c r="H83" s="22">
        <v>482524.96</v>
      </c>
      <c r="I83" s="22">
        <v>80950.22</v>
      </c>
      <c r="J83" s="15">
        <v>193750</v>
      </c>
      <c r="K83" s="15">
        <f>336524.81</f>
        <v>336524.81</v>
      </c>
      <c r="L83" s="15">
        <v>0</v>
      </c>
      <c r="M83" s="15">
        <f t="shared" si="1"/>
        <v>1093749.99</v>
      </c>
      <c r="N83" s="15" t="s">
        <v>22</v>
      </c>
      <c r="O83" s="18" t="s">
        <v>100</v>
      </c>
      <c r="P83" s="22" t="s">
        <v>200</v>
      </c>
      <c r="Q83" s="38">
        <v>46139</v>
      </c>
      <c r="R83" s="35">
        <v>0.9</v>
      </c>
      <c r="S83" s="11"/>
      <c r="T83" s="11"/>
    </row>
    <row r="84" spans="1:20" ht="58" x14ac:dyDescent="0.35">
      <c r="A84" s="12">
        <v>83</v>
      </c>
      <c r="B84" s="13">
        <v>5</v>
      </c>
      <c r="C84" s="13">
        <v>2</v>
      </c>
      <c r="D84" s="13" t="s">
        <v>96</v>
      </c>
      <c r="E84" s="26" t="s">
        <v>192</v>
      </c>
      <c r="F84" s="42" t="s">
        <v>239</v>
      </c>
      <c r="G84" s="23" t="s">
        <v>240</v>
      </c>
      <c r="H84" s="22">
        <v>1179505.46</v>
      </c>
      <c r="I84" s="22">
        <v>197878.33</v>
      </c>
      <c r="J84" s="15">
        <v>561000</v>
      </c>
      <c r="K84" s="15">
        <f>822616.21</f>
        <v>822616.21</v>
      </c>
      <c r="L84" s="15">
        <v>0</v>
      </c>
      <c r="M84" s="15">
        <f t="shared" si="1"/>
        <v>2761000</v>
      </c>
      <c r="N84" s="15" t="s">
        <v>143</v>
      </c>
      <c r="O84" s="18" t="s">
        <v>100</v>
      </c>
      <c r="P84" s="22" t="s">
        <v>200</v>
      </c>
      <c r="Q84" s="38">
        <v>46129</v>
      </c>
      <c r="R84" s="35">
        <v>0.95</v>
      </c>
      <c r="S84" s="11"/>
      <c r="T84" s="11"/>
    </row>
    <row r="85" spans="1:20" ht="72.5" x14ac:dyDescent="0.35">
      <c r="A85" s="12">
        <v>84</v>
      </c>
      <c r="B85" s="13">
        <v>5</v>
      </c>
      <c r="C85" s="13">
        <v>2</v>
      </c>
      <c r="D85" s="13" t="s">
        <v>96</v>
      </c>
      <c r="E85" s="26" t="s">
        <v>192</v>
      </c>
      <c r="F85" s="42" t="s">
        <v>241</v>
      </c>
      <c r="G85" s="23" t="s">
        <v>242</v>
      </c>
      <c r="H85" s="15">
        <v>0</v>
      </c>
      <c r="I85" s="15">
        <v>0</v>
      </c>
      <c r="J85" s="15">
        <v>1557500</v>
      </c>
      <c r="K85" s="15">
        <f>7000000</f>
        <v>7000000</v>
      </c>
      <c r="L85" s="15">
        <v>0</v>
      </c>
      <c r="M85" s="15">
        <f t="shared" si="1"/>
        <v>8557500</v>
      </c>
      <c r="N85" s="15" t="s">
        <v>143</v>
      </c>
      <c r="O85" s="18" t="s">
        <v>100</v>
      </c>
      <c r="P85" s="22" t="s">
        <v>101</v>
      </c>
      <c r="Q85" s="38">
        <v>46210</v>
      </c>
      <c r="R85" s="35">
        <v>0.25</v>
      </c>
      <c r="S85" s="11"/>
      <c r="T85" s="11"/>
    </row>
    <row r="86" spans="1:20" ht="43.5" x14ac:dyDescent="0.35">
      <c r="A86" s="12">
        <v>85</v>
      </c>
      <c r="B86" s="13">
        <v>5</v>
      </c>
      <c r="C86" s="13">
        <v>2</v>
      </c>
      <c r="D86" s="13" t="s">
        <v>96</v>
      </c>
      <c r="E86" s="26" t="s">
        <v>192</v>
      </c>
      <c r="F86" s="42" t="s">
        <v>243</v>
      </c>
      <c r="G86" s="23" t="s">
        <v>244</v>
      </c>
      <c r="H86" s="22">
        <v>1045470.75</v>
      </c>
      <c r="I86" s="22">
        <v>175392.15</v>
      </c>
      <c r="J86" s="15">
        <v>415199</v>
      </c>
      <c r="K86" s="15">
        <f>729137.1</f>
        <v>729137.1</v>
      </c>
      <c r="L86" s="15">
        <v>0</v>
      </c>
      <c r="M86" s="15">
        <f t="shared" si="1"/>
        <v>2365199</v>
      </c>
      <c r="N86" s="15" t="s">
        <v>22</v>
      </c>
      <c r="O86" s="18" t="s">
        <v>100</v>
      </c>
      <c r="P86" s="22" t="s">
        <v>200</v>
      </c>
      <c r="Q86" s="38">
        <v>46127</v>
      </c>
      <c r="R86" s="35">
        <v>0.95</v>
      </c>
      <c r="S86" s="11"/>
      <c r="T86" s="11"/>
    </row>
    <row r="87" spans="1:20" ht="29" x14ac:dyDescent="0.35">
      <c r="A87" s="12">
        <v>86</v>
      </c>
      <c r="B87" s="13">
        <v>5</v>
      </c>
      <c r="C87" s="13">
        <v>2</v>
      </c>
      <c r="D87" s="13" t="s">
        <v>96</v>
      </c>
      <c r="E87" s="26" t="s">
        <v>192</v>
      </c>
      <c r="F87" s="42" t="s">
        <v>245</v>
      </c>
      <c r="G87" s="23" t="s">
        <v>246</v>
      </c>
      <c r="H87" s="22">
        <v>670173.56000000006</v>
      </c>
      <c r="I87" s="22">
        <v>112430.87</v>
      </c>
      <c r="J87" s="15">
        <v>314636</v>
      </c>
      <c r="K87" s="15">
        <f>467395.58</f>
        <v>467395.58</v>
      </c>
      <c r="L87" s="15">
        <v>0</v>
      </c>
      <c r="M87" s="15">
        <f t="shared" si="1"/>
        <v>1564636.0100000002</v>
      </c>
      <c r="N87" s="15" t="s">
        <v>22</v>
      </c>
      <c r="O87" s="18" t="s">
        <v>100</v>
      </c>
      <c r="P87" s="22" t="s">
        <v>200</v>
      </c>
      <c r="Q87" s="38">
        <v>46112</v>
      </c>
      <c r="R87" s="35">
        <v>1</v>
      </c>
      <c r="S87" s="11"/>
      <c r="T87" s="11"/>
    </row>
    <row r="88" spans="1:20" ht="43.5" x14ac:dyDescent="0.35">
      <c r="A88" s="12">
        <v>87</v>
      </c>
      <c r="B88" s="13">
        <v>5</v>
      </c>
      <c r="C88" s="13">
        <v>2</v>
      </c>
      <c r="D88" s="13" t="s">
        <v>96</v>
      </c>
      <c r="E88" s="26" t="s">
        <v>192</v>
      </c>
      <c r="F88" s="42" t="s">
        <v>247</v>
      </c>
      <c r="G88" s="23" t="s">
        <v>248</v>
      </c>
      <c r="H88" s="22">
        <v>1168096.42</v>
      </c>
      <c r="I88" s="22">
        <v>195964.3</v>
      </c>
      <c r="J88" s="15">
        <v>79470</v>
      </c>
      <c r="K88" s="15">
        <f>814659.27</f>
        <v>814659.27</v>
      </c>
      <c r="L88" s="15">
        <v>0</v>
      </c>
      <c r="M88" s="15">
        <f t="shared" si="1"/>
        <v>2258189.9900000002</v>
      </c>
      <c r="N88" s="15" t="s">
        <v>22</v>
      </c>
      <c r="O88" s="18" t="s">
        <v>100</v>
      </c>
      <c r="P88" s="22" t="s">
        <v>200</v>
      </c>
      <c r="Q88" s="38">
        <v>45958</v>
      </c>
      <c r="R88" s="35">
        <v>1</v>
      </c>
      <c r="S88" s="11"/>
      <c r="T88" s="11"/>
    </row>
    <row r="89" spans="1:20" ht="43.5" x14ac:dyDescent="0.35">
      <c r="A89" s="12">
        <v>88</v>
      </c>
      <c r="B89" s="13">
        <v>5</v>
      </c>
      <c r="C89" s="13">
        <v>2</v>
      </c>
      <c r="D89" s="13" t="s">
        <v>96</v>
      </c>
      <c r="E89" s="26" t="s">
        <v>192</v>
      </c>
      <c r="F89" s="42" t="s">
        <v>249</v>
      </c>
      <c r="G89" s="23" t="s">
        <v>250</v>
      </c>
      <c r="H89" s="22">
        <v>509331.9</v>
      </c>
      <c r="I89" s="22">
        <v>85447.46</v>
      </c>
      <c r="J89" s="15">
        <v>205958</v>
      </c>
      <c r="K89" s="15">
        <f>355220.64</f>
        <v>355220.64</v>
      </c>
      <c r="L89" s="15">
        <v>0</v>
      </c>
      <c r="M89" s="15">
        <f t="shared" si="1"/>
        <v>1155958</v>
      </c>
      <c r="N89" s="15" t="s">
        <v>22</v>
      </c>
      <c r="O89" s="18" t="s">
        <v>100</v>
      </c>
      <c r="P89" s="22" t="s">
        <v>200</v>
      </c>
      <c r="Q89" s="38">
        <v>46064</v>
      </c>
      <c r="R89" s="35">
        <v>1</v>
      </c>
      <c r="S89" s="30"/>
      <c r="T89" s="11"/>
    </row>
    <row r="90" spans="1:20" ht="43.5" x14ac:dyDescent="0.35">
      <c r="A90" s="12">
        <v>89</v>
      </c>
      <c r="B90" s="13">
        <v>5</v>
      </c>
      <c r="C90" s="13">
        <v>2</v>
      </c>
      <c r="D90" s="13" t="s">
        <v>96</v>
      </c>
      <c r="E90" s="26" t="s">
        <v>192</v>
      </c>
      <c r="F90" s="42" t="s">
        <v>251</v>
      </c>
      <c r="G90" s="23" t="s">
        <v>252</v>
      </c>
      <c r="H90" s="22">
        <v>321683.31</v>
      </c>
      <c r="I90" s="22">
        <v>53966.82</v>
      </c>
      <c r="J90" s="15">
        <v>138208</v>
      </c>
      <c r="K90" s="15">
        <f>224349.88</f>
        <v>224349.88</v>
      </c>
      <c r="L90" s="15">
        <v>0</v>
      </c>
      <c r="M90" s="15">
        <f t="shared" si="1"/>
        <v>738208.01</v>
      </c>
      <c r="N90" s="15" t="s">
        <v>22</v>
      </c>
      <c r="O90" s="18" t="s">
        <v>100</v>
      </c>
      <c r="P90" s="22" t="s">
        <v>200</v>
      </c>
      <c r="Q90" s="38">
        <v>46037</v>
      </c>
      <c r="R90" s="35">
        <v>1</v>
      </c>
      <c r="S90" s="11"/>
      <c r="T90" s="11"/>
    </row>
    <row r="91" spans="1:20" ht="58" x14ac:dyDescent="0.35">
      <c r="A91" s="12">
        <v>90</v>
      </c>
      <c r="B91" s="13">
        <v>5</v>
      </c>
      <c r="C91" s="13">
        <v>2</v>
      </c>
      <c r="D91" s="13" t="s">
        <v>96</v>
      </c>
      <c r="E91" s="26" t="s">
        <v>192</v>
      </c>
      <c r="F91" s="42" t="s">
        <v>253</v>
      </c>
      <c r="G91" s="23" t="s">
        <v>254</v>
      </c>
      <c r="H91" s="22">
        <v>991856.86</v>
      </c>
      <c r="I91" s="22">
        <v>166397.68</v>
      </c>
      <c r="J91" s="15">
        <v>437788</v>
      </c>
      <c r="K91" s="15">
        <f>691745.45</f>
        <v>691745.45</v>
      </c>
      <c r="L91" s="15">
        <v>0</v>
      </c>
      <c r="M91" s="15">
        <f t="shared" si="1"/>
        <v>2287787.9900000002</v>
      </c>
      <c r="N91" s="15" t="s">
        <v>22</v>
      </c>
      <c r="O91" s="18" t="s">
        <v>100</v>
      </c>
      <c r="P91" s="22" t="s">
        <v>200</v>
      </c>
      <c r="Q91" s="38">
        <v>46142</v>
      </c>
      <c r="R91" s="35">
        <v>0.9</v>
      </c>
      <c r="S91" s="11"/>
      <c r="T91" s="11"/>
    </row>
    <row r="92" spans="1:20" ht="43.5" x14ac:dyDescent="0.35">
      <c r="A92" s="12">
        <v>91</v>
      </c>
      <c r="B92" s="13">
        <v>5</v>
      </c>
      <c r="C92" s="13">
        <v>2</v>
      </c>
      <c r="D92" s="13" t="s">
        <v>96</v>
      </c>
      <c r="E92" s="26" t="s">
        <v>192</v>
      </c>
      <c r="F92" s="42" t="s">
        <v>255</v>
      </c>
      <c r="G92" s="23" t="s">
        <v>256</v>
      </c>
      <c r="H92" s="22">
        <v>1072277.69</v>
      </c>
      <c r="I92" s="22">
        <v>179889.39</v>
      </c>
      <c r="J92" s="15">
        <v>391537</v>
      </c>
      <c r="K92" s="15">
        <f>747832.92</f>
        <v>747832.92</v>
      </c>
      <c r="L92" s="15">
        <v>0</v>
      </c>
      <c r="M92" s="15">
        <f t="shared" si="1"/>
        <v>2391537</v>
      </c>
      <c r="N92" s="15" t="s">
        <v>94</v>
      </c>
      <c r="O92" s="18" t="s">
        <v>100</v>
      </c>
      <c r="P92" s="22" t="s">
        <v>200</v>
      </c>
      <c r="Q92" s="38">
        <v>45912</v>
      </c>
      <c r="R92" s="35">
        <v>1</v>
      </c>
      <c r="S92" s="11"/>
      <c r="T92" s="11"/>
    </row>
    <row r="93" spans="1:20" ht="43.5" x14ac:dyDescent="0.35">
      <c r="A93" s="12">
        <v>92</v>
      </c>
      <c r="B93" s="13">
        <v>5</v>
      </c>
      <c r="C93" s="13">
        <v>2</v>
      </c>
      <c r="D93" s="13" t="s">
        <v>96</v>
      </c>
      <c r="E93" s="26" t="s">
        <v>192</v>
      </c>
      <c r="F93" s="42" t="s">
        <v>257</v>
      </c>
      <c r="G93" s="23" t="s">
        <v>258</v>
      </c>
      <c r="H93" s="22">
        <v>2841535.88</v>
      </c>
      <c r="I93" s="22">
        <v>476706.88</v>
      </c>
      <c r="J93" s="15">
        <v>1042732</v>
      </c>
      <c r="K93" s="15">
        <f>1981757.24</f>
        <v>1981757.24</v>
      </c>
      <c r="L93" s="15">
        <v>0</v>
      </c>
      <c r="M93" s="15">
        <f t="shared" si="1"/>
        <v>6342732</v>
      </c>
      <c r="N93" s="15" t="s">
        <v>94</v>
      </c>
      <c r="O93" s="18" t="s">
        <v>100</v>
      </c>
      <c r="P93" s="22" t="s">
        <v>200</v>
      </c>
      <c r="Q93" s="38">
        <v>46188</v>
      </c>
      <c r="R93" s="35">
        <v>0.85</v>
      </c>
      <c r="S93" s="11"/>
      <c r="T93" s="11"/>
    </row>
    <row r="94" spans="1:20" ht="43.5" x14ac:dyDescent="0.35">
      <c r="A94" s="12">
        <v>93</v>
      </c>
      <c r="B94" s="13">
        <v>5</v>
      </c>
      <c r="C94" s="13">
        <v>2</v>
      </c>
      <c r="D94" s="13" t="s">
        <v>96</v>
      </c>
      <c r="E94" s="26" t="s">
        <v>192</v>
      </c>
      <c r="F94" s="42" t="s">
        <v>259</v>
      </c>
      <c r="G94" s="23" t="s">
        <v>260</v>
      </c>
      <c r="H94" s="22">
        <v>1608416.53</v>
      </c>
      <c r="I94" s="22">
        <v>269834.08</v>
      </c>
      <c r="J94" s="15">
        <v>591668</v>
      </c>
      <c r="K94" s="15">
        <f>1121749.38</f>
        <v>1121749.3799999999</v>
      </c>
      <c r="L94" s="15">
        <v>0</v>
      </c>
      <c r="M94" s="15">
        <f t="shared" si="1"/>
        <v>3591667.99</v>
      </c>
      <c r="N94" s="15" t="s">
        <v>94</v>
      </c>
      <c r="O94" s="18" t="s">
        <v>100</v>
      </c>
      <c r="P94" s="22" t="s">
        <v>200</v>
      </c>
      <c r="Q94" s="38">
        <v>46112</v>
      </c>
      <c r="R94" s="35">
        <v>1</v>
      </c>
      <c r="S94" s="11"/>
      <c r="T94" s="11"/>
    </row>
    <row r="95" spans="1:20" ht="43.5" x14ac:dyDescent="0.35">
      <c r="A95" s="12">
        <v>94</v>
      </c>
      <c r="B95" s="13">
        <v>5</v>
      </c>
      <c r="C95" s="13">
        <v>2</v>
      </c>
      <c r="D95" s="13" t="s">
        <v>96</v>
      </c>
      <c r="E95" s="26" t="s">
        <v>192</v>
      </c>
      <c r="F95" s="42" t="s">
        <v>261</v>
      </c>
      <c r="G95" s="23" t="s">
        <v>262</v>
      </c>
      <c r="H95" s="22">
        <v>2519852.5699999998</v>
      </c>
      <c r="I95" s="22">
        <v>422740.06</v>
      </c>
      <c r="J95" s="15">
        <v>926996</v>
      </c>
      <c r="K95" s="15">
        <f>1757407.37</f>
        <v>1757407.37</v>
      </c>
      <c r="L95" s="15">
        <v>0</v>
      </c>
      <c r="M95" s="15">
        <f t="shared" si="1"/>
        <v>5626996</v>
      </c>
      <c r="N95" s="15" t="s">
        <v>94</v>
      </c>
      <c r="O95" s="18" t="s">
        <v>100</v>
      </c>
      <c r="P95" s="22" t="s">
        <v>200</v>
      </c>
      <c r="Q95" s="38">
        <v>46108</v>
      </c>
      <c r="R95" s="35">
        <v>1</v>
      </c>
      <c r="S95" s="11"/>
      <c r="T95" s="11"/>
    </row>
    <row r="96" spans="1:20" ht="43.5" x14ac:dyDescent="0.35">
      <c r="A96" s="12">
        <v>95</v>
      </c>
      <c r="B96" s="13">
        <v>5</v>
      </c>
      <c r="C96" s="13">
        <v>2</v>
      </c>
      <c r="D96" s="13" t="s">
        <v>96</v>
      </c>
      <c r="E96" s="26" t="s">
        <v>192</v>
      </c>
      <c r="F96" s="42" t="s">
        <v>263</v>
      </c>
      <c r="G96" s="23" t="s">
        <v>264</v>
      </c>
      <c r="H96" s="22">
        <v>2433145.5699999998</v>
      </c>
      <c r="I96" s="22">
        <v>408193.77</v>
      </c>
      <c r="J96" s="15">
        <v>0</v>
      </c>
      <c r="K96" s="15">
        <v>1696935.77</v>
      </c>
      <c r="L96" s="15">
        <v>0</v>
      </c>
      <c r="M96" s="15">
        <f t="shared" si="1"/>
        <v>4538275.1099999994</v>
      </c>
      <c r="N96" s="15" t="s">
        <v>265</v>
      </c>
      <c r="O96" s="18" t="s">
        <v>100</v>
      </c>
      <c r="P96" s="22" t="s">
        <v>200</v>
      </c>
      <c r="Q96" s="38">
        <v>46142</v>
      </c>
      <c r="R96" s="35">
        <v>0.95</v>
      </c>
      <c r="S96" s="11"/>
      <c r="T96" s="11"/>
    </row>
    <row r="97" spans="1:20" ht="58" x14ac:dyDescent="0.35">
      <c r="A97" s="12">
        <v>96</v>
      </c>
      <c r="B97" s="13">
        <v>5</v>
      </c>
      <c r="C97" s="13">
        <v>2</v>
      </c>
      <c r="D97" s="13" t="s">
        <v>96</v>
      </c>
      <c r="E97" s="26" t="s">
        <v>192</v>
      </c>
      <c r="F97" s="42" t="s">
        <v>266</v>
      </c>
      <c r="G97" s="23" t="s">
        <v>267</v>
      </c>
      <c r="H97" s="15">
        <v>0</v>
      </c>
      <c r="I97" s="15">
        <v>0</v>
      </c>
      <c r="J97" s="15">
        <v>0</v>
      </c>
      <c r="K97" s="15">
        <f>2000000+100000</f>
        <v>2100000</v>
      </c>
      <c r="L97" s="15">
        <v>0</v>
      </c>
      <c r="M97" s="15">
        <f t="shared" si="1"/>
        <v>2100000</v>
      </c>
      <c r="N97" s="15" t="s">
        <v>265</v>
      </c>
      <c r="O97" s="18" t="s">
        <v>100</v>
      </c>
      <c r="P97" s="22" t="s">
        <v>101</v>
      </c>
      <c r="Q97" s="38">
        <v>46387</v>
      </c>
      <c r="R97" s="35">
        <v>0.8</v>
      </c>
      <c r="S97" s="11"/>
      <c r="T97" s="11"/>
    </row>
    <row r="98" spans="1:20" ht="74" x14ac:dyDescent="0.35">
      <c r="A98" s="12">
        <v>97</v>
      </c>
      <c r="B98" s="13">
        <v>5</v>
      </c>
      <c r="C98" s="13">
        <v>2</v>
      </c>
      <c r="D98" s="13" t="s">
        <v>268</v>
      </c>
      <c r="E98" s="31" t="s">
        <v>269</v>
      </c>
      <c r="F98" s="42" t="s">
        <v>270</v>
      </c>
      <c r="G98" s="23" t="s">
        <v>271</v>
      </c>
      <c r="H98" s="22">
        <v>6950322</v>
      </c>
      <c r="I98" s="15">
        <v>0</v>
      </c>
      <c r="J98" s="15">
        <v>1390064.4</v>
      </c>
      <c r="K98" s="15">
        <v>0</v>
      </c>
      <c r="L98" s="15">
        <f>1077976.63+213433.55+3049678</f>
        <v>4341088.18</v>
      </c>
      <c r="M98" s="15">
        <f t="shared" si="1"/>
        <v>12681474.58</v>
      </c>
      <c r="N98" s="15" t="s">
        <v>143</v>
      </c>
      <c r="O98" s="18" t="s">
        <v>272</v>
      </c>
      <c r="P98" s="22" t="s">
        <v>24</v>
      </c>
      <c r="Q98" s="38">
        <v>46080</v>
      </c>
      <c r="R98" s="35">
        <v>1</v>
      </c>
      <c r="S98" s="11"/>
      <c r="T98" s="11"/>
    </row>
    <row r="99" spans="1:20" ht="51" x14ac:dyDescent="0.35">
      <c r="A99" s="12">
        <v>98</v>
      </c>
      <c r="B99" s="13">
        <v>5</v>
      </c>
      <c r="C99" s="13">
        <v>2</v>
      </c>
      <c r="D99" s="13" t="s">
        <v>268</v>
      </c>
      <c r="E99" s="26" t="s">
        <v>269</v>
      </c>
      <c r="F99" s="42" t="s">
        <v>273</v>
      </c>
      <c r="G99" s="23" t="s">
        <v>274</v>
      </c>
      <c r="H99" s="22">
        <v>2480000</v>
      </c>
      <c r="I99" s="15">
        <v>0</v>
      </c>
      <c r="J99" s="15">
        <v>0</v>
      </c>
      <c r="K99" s="15">
        <v>0</v>
      </c>
      <c r="L99" s="15">
        <v>20000</v>
      </c>
      <c r="M99" s="15">
        <f t="shared" si="1"/>
        <v>2500000</v>
      </c>
      <c r="N99" s="15" t="s">
        <v>22</v>
      </c>
      <c r="O99" s="18" t="s">
        <v>272</v>
      </c>
      <c r="P99" s="22" t="s">
        <v>24</v>
      </c>
      <c r="Q99" s="38">
        <v>46097</v>
      </c>
      <c r="R99" s="35">
        <v>1</v>
      </c>
      <c r="S99" s="11"/>
      <c r="T99" s="11"/>
    </row>
    <row r="100" spans="1:20" ht="51" x14ac:dyDescent="0.35">
      <c r="A100" s="12">
        <v>99</v>
      </c>
      <c r="B100" s="13">
        <v>5</v>
      </c>
      <c r="C100" s="13">
        <v>2</v>
      </c>
      <c r="D100" s="13" t="s">
        <v>268</v>
      </c>
      <c r="E100" s="26" t="s">
        <v>269</v>
      </c>
      <c r="F100" s="42" t="s">
        <v>275</v>
      </c>
      <c r="G100" s="23" t="s">
        <v>276</v>
      </c>
      <c r="H100" s="22">
        <v>800000</v>
      </c>
      <c r="I100" s="15">
        <v>0</v>
      </c>
      <c r="J100" s="15">
        <v>160000</v>
      </c>
      <c r="K100" s="15">
        <v>0</v>
      </c>
      <c r="L100" s="15">
        <v>0</v>
      </c>
      <c r="M100" s="15">
        <f t="shared" si="1"/>
        <v>960000</v>
      </c>
      <c r="N100" s="15" t="s">
        <v>94</v>
      </c>
      <c r="O100" s="18" t="s">
        <v>272</v>
      </c>
      <c r="P100" s="22" t="s">
        <v>24</v>
      </c>
      <c r="Q100" s="38">
        <v>45989</v>
      </c>
      <c r="R100" s="35">
        <v>1</v>
      </c>
      <c r="S100" s="11"/>
      <c r="T100" s="11"/>
    </row>
    <row r="101" spans="1:20" ht="51" x14ac:dyDescent="0.35">
      <c r="A101" s="12">
        <v>100</v>
      </c>
      <c r="B101" s="13">
        <v>5</v>
      </c>
      <c r="C101" s="13">
        <v>2</v>
      </c>
      <c r="D101" s="13" t="s">
        <v>268</v>
      </c>
      <c r="E101" s="26" t="s">
        <v>269</v>
      </c>
      <c r="F101" s="42" t="s">
        <v>277</v>
      </c>
      <c r="G101" s="23" t="s">
        <v>278</v>
      </c>
      <c r="H101" s="22">
        <v>2000000</v>
      </c>
      <c r="I101" s="15">
        <v>0</v>
      </c>
      <c r="J101" s="15">
        <v>400000</v>
      </c>
      <c r="K101" s="15">
        <v>0</v>
      </c>
      <c r="L101" s="15">
        <v>0</v>
      </c>
      <c r="M101" s="15">
        <f t="shared" si="1"/>
        <v>2400000</v>
      </c>
      <c r="N101" s="15" t="s">
        <v>22</v>
      </c>
      <c r="O101" s="18" t="s">
        <v>272</v>
      </c>
      <c r="P101" s="22" t="s">
        <v>24</v>
      </c>
      <c r="Q101" s="38">
        <v>46112</v>
      </c>
      <c r="R101" s="35">
        <v>1</v>
      </c>
      <c r="S101" s="11"/>
      <c r="T101" s="11"/>
    </row>
    <row r="102" spans="1:20" ht="51" x14ac:dyDescent="0.35">
      <c r="A102" s="12">
        <v>101</v>
      </c>
      <c r="B102" s="13">
        <v>5</v>
      </c>
      <c r="C102" s="13">
        <v>2</v>
      </c>
      <c r="D102" s="13" t="s">
        <v>268</v>
      </c>
      <c r="E102" s="26" t="s">
        <v>269</v>
      </c>
      <c r="F102" s="42" t="s">
        <v>279</v>
      </c>
      <c r="G102" s="23" t="s">
        <v>280</v>
      </c>
      <c r="H102" s="22">
        <v>1500000</v>
      </c>
      <c r="I102" s="15">
        <v>0</v>
      </c>
      <c r="J102" s="15">
        <v>0</v>
      </c>
      <c r="K102" s="15">
        <v>0</v>
      </c>
      <c r="L102" s="15">
        <v>0</v>
      </c>
      <c r="M102" s="15">
        <f t="shared" si="1"/>
        <v>1500000</v>
      </c>
      <c r="N102" s="15" t="s">
        <v>69</v>
      </c>
      <c r="O102" s="18" t="s">
        <v>272</v>
      </c>
      <c r="P102" s="22" t="s">
        <v>24</v>
      </c>
      <c r="Q102" s="38">
        <v>46037</v>
      </c>
      <c r="R102" s="35">
        <v>1</v>
      </c>
      <c r="S102" s="11"/>
      <c r="T102" s="11"/>
    </row>
    <row r="103" spans="1:20" ht="58" x14ac:dyDescent="0.35">
      <c r="A103" s="12">
        <v>102</v>
      </c>
      <c r="B103" s="13">
        <v>5</v>
      </c>
      <c r="C103" s="13">
        <v>2</v>
      </c>
      <c r="D103" s="13" t="s">
        <v>268</v>
      </c>
      <c r="E103" s="26" t="s">
        <v>269</v>
      </c>
      <c r="F103" s="42" t="s">
        <v>281</v>
      </c>
      <c r="G103" s="23" t="s">
        <v>282</v>
      </c>
      <c r="H103" s="22">
        <v>1000000</v>
      </c>
      <c r="I103" s="15">
        <v>0</v>
      </c>
      <c r="J103" s="15">
        <v>0</v>
      </c>
      <c r="K103" s="15">
        <v>0</v>
      </c>
      <c r="L103" s="15">
        <v>0</v>
      </c>
      <c r="M103" s="15">
        <f t="shared" si="1"/>
        <v>1000000</v>
      </c>
      <c r="N103" s="15" t="s">
        <v>69</v>
      </c>
      <c r="O103" s="18" t="s">
        <v>272</v>
      </c>
      <c r="P103" s="22" t="s">
        <v>24</v>
      </c>
      <c r="Q103" s="38">
        <v>46112</v>
      </c>
      <c r="R103" s="35">
        <v>1</v>
      </c>
      <c r="S103" s="11"/>
      <c r="T103" s="11"/>
    </row>
    <row r="104" spans="1:20" ht="51" x14ac:dyDescent="0.35">
      <c r="A104" s="12">
        <v>103</v>
      </c>
      <c r="B104" s="13">
        <v>5</v>
      </c>
      <c r="C104" s="13">
        <v>2</v>
      </c>
      <c r="D104" s="13" t="s">
        <v>268</v>
      </c>
      <c r="E104" s="26" t="s">
        <v>269</v>
      </c>
      <c r="F104" s="42" t="s">
        <v>283</v>
      </c>
      <c r="G104" s="23" t="s">
        <v>284</v>
      </c>
      <c r="H104" s="22">
        <v>9058203</v>
      </c>
      <c r="I104" s="15">
        <v>0</v>
      </c>
      <c r="J104" s="15">
        <v>1811640.6</v>
      </c>
      <c r="K104" s="15">
        <v>0</v>
      </c>
      <c r="L104" s="15">
        <v>0</v>
      </c>
      <c r="M104" s="15">
        <f t="shared" si="1"/>
        <v>10869843.6</v>
      </c>
      <c r="N104" s="15" t="s">
        <v>265</v>
      </c>
      <c r="O104" s="18" t="s">
        <v>272</v>
      </c>
      <c r="P104" s="22" t="s">
        <v>24</v>
      </c>
      <c r="Q104" s="41">
        <v>46142</v>
      </c>
      <c r="R104" s="35">
        <v>0.97</v>
      </c>
      <c r="S104" s="11"/>
      <c r="T104" s="11"/>
    </row>
    <row r="105" spans="1:20" ht="51" x14ac:dyDescent="0.35">
      <c r="A105" s="12">
        <v>104</v>
      </c>
      <c r="B105" s="13">
        <v>5</v>
      </c>
      <c r="C105" s="13">
        <v>2</v>
      </c>
      <c r="D105" s="13" t="s">
        <v>268</v>
      </c>
      <c r="E105" s="26" t="s">
        <v>269</v>
      </c>
      <c r="F105" s="42" t="s">
        <v>285</v>
      </c>
      <c r="G105" s="23" t="s">
        <v>286</v>
      </c>
      <c r="H105" s="22">
        <v>1980000</v>
      </c>
      <c r="I105" s="15">
        <v>0</v>
      </c>
      <c r="J105" s="15">
        <v>396000</v>
      </c>
      <c r="K105" s="15">
        <v>0</v>
      </c>
      <c r="L105" s="15">
        <v>0</v>
      </c>
      <c r="M105" s="15">
        <f t="shared" si="1"/>
        <v>2376000</v>
      </c>
      <c r="N105" s="15" t="s">
        <v>94</v>
      </c>
      <c r="O105" s="18" t="s">
        <v>272</v>
      </c>
      <c r="P105" s="22" t="s">
        <v>24</v>
      </c>
      <c r="Q105" s="41">
        <v>46108</v>
      </c>
      <c r="R105" s="35">
        <v>1</v>
      </c>
      <c r="S105" s="11"/>
      <c r="T105" s="11"/>
    </row>
    <row r="106" spans="1:20" ht="51" x14ac:dyDescent="0.35">
      <c r="A106" s="12">
        <v>105</v>
      </c>
      <c r="B106" s="13">
        <v>5</v>
      </c>
      <c r="C106" s="13">
        <v>2</v>
      </c>
      <c r="D106" s="13" t="s">
        <v>268</v>
      </c>
      <c r="E106" s="26" t="s">
        <v>269</v>
      </c>
      <c r="F106" s="42" t="s">
        <v>287</v>
      </c>
      <c r="G106" s="23" t="s">
        <v>288</v>
      </c>
      <c r="H106" s="22">
        <v>1500000</v>
      </c>
      <c r="I106" s="15">
        <v>0</v>
      </c>
      <c r="J106" s="15">
        <v>0</v>
      </c>
      <c r="K106" s="15">
        <v>0</v>
      </c>
      <c r="L106" s="15">
        <v>15000</v>
      </c>
      <c r="M106" s="15">
        <f t="shared" si="1"/>
        <v>1515000</v>
      </c>
      <c r="N106" s="15" t="s">
        <v>22</v>
      </c>
      <c r="O106" s="18" t="s">
        <v>272</v>
      </c>
      <c r="P106" s="22" t="s">
        <v>24</v>
      </c>
      <c r="Q106" s="41">
        <v>46057</v>
      </c>
      <c r="R106" s="35">
        <v>1</v>
      </c>
      <c r="S106" s="11"/>
      <c r="T106" s="11"/>
    </row>
    <row r="107" spans="1:20" ht="51" x14ac:dyDescent="0.35">
      <c r="A107" s="12">
        <v>106</v>
      </c>
      <c r="B107" s="13">
        <v>5</v>
      </c>
      <c r="C107" s="13">
        <v>2</v>
      </c>
      <c r="D107" s="13" t="s">
        <v>268</v>
      </c>
      <c r="E107" s="26" t="s">
        <v>269</v>
      </c>
      <c r="F107" s="42" t="s">
        <v>289</v>
      </c>
      <c r="G107" s="23" t="s">
        <v>290</v>
      </c>
      <c r="H107" s="22">
        <v>1000000</v>
      </c>
      <c r="I107" s="15">
        <v>0</v>
      </c>
      <c r="J107" s="15">
        <v>200000</v>
      </c>
      <c r="K107" s="15">
        <v>0</v>
      </c>
      <c r="L107" s="15">
        <v>0</v>
      </c>
      <c r="M107" s="15">
        <f t="shared" si="1"/>
        <v>1200000</v>
      </c>
      <c r="N107" s="15" t="s">
        <v>69</v>
      </c>
      <c r="O107" s="18" t="s">
        <v>272</v>
      </c>
      <c r="P107" s="22" t="s">
        <v>24</v>
      </c>
      <c r="Q107" s="41">
        <v>45862</v>
      </c>
      <c r="R107" s="35">
        <v>1</v>
      </c>
      <c r="S107" s="11"/>
      <c r="T107" s="11"/>
    </row>
    <row r="108" spans="1:20" ht="51" x14ac:dyDescent="0.35">
      <c r="A108" s="12">
        <v>107</v>
      </c>
      <c r="B108" s="13">
        <v>5</v>
      </c>
      <c r="C108" s="13">
        <v>2</v>
      </c>
      <c r="D108" s="13" t="s">
        <v>268</v>
      </c>
      <c r="E108" s="26" t="s">
        <v>269</v>
      </c>
      <c r="F108" s="42" t="s">
        <v>291</v>
      </c>
      <c r="G108" s="23" t="s">
        <v>292</v>
      </c>
      <c r="H108" s="22">
        <v>520000</v>
      </c>
      <c r="I108" s="15">
        <v>0</v>
      </c>
      <c r="J108" s="15">
        <v>0</v>
      </c>
      <c r="K108" s="15">
        <v>0</v>
      </c>
      <c r="L108" s="15">
        <f>20000+188678.37</f>
        <v>208678.37</v>
      </c>
      <c r="M108" s="15">
        <f t="shared" si="1"/>
        <v>728678.37</v>
      </c>
      <c r="N108" s="15" t="s">
        <v>69</v>
      </c>
      <c r="O108" s="18" t="s">
        <v>272</v>
      </c>
      <c r="P108" s="22" t="s">
        <v>24</v>
      </c>
      <c r="Q108" s="41">
        <v>46080</v>
      </c>
      <c r="R108" s="35">
        <v>1</v>
      </c>
      <c r="S108" s="11"/>
      <c r="T108" s="11"/>
    </row>
    <row r="109" spans="1:20" ht="51" x14ac:dyDescent="0.35">
      <c r="A109" s="12">
        <v>108</v>
      </c>
      <c r="B109" s="13">
        <v>5</v>
      </c>
      <c r="C109" s="13">
        <v>2</v>
      </c>
      <c r="D109" s="13" t="s">
        <v>268</v>
      </c>
      <c r="E109" s="26" t="s">
        <v>269</v>
      </c>
      <c r="F109" s="42" t="s">
        <v>293</v>
      </c>
      <c r="G109" s="23" t="s">
        <v>294</v>
      </c>
      <c r="H109" s="22">
        <v>375000</v>
      </c>
      <c r="I109" s="15">
        <v>0</v>
      </c>
      <c r="J109" s="15">
        <v>0</v>
      </c>
      <c r="K109" s="15">
        <v>0</v>
      </c>
      <c r="L109" s="15">
        <v>0</v>
      </c>
      <c r="M109" s="15">
        <f t="shared" si="1"/>
        <v>375000</v>
      </c>
      <c r="N109" s="15" t="s">
        <v>265</v>
      </c>
      <c r="O109" s="18" t="s">
        <v>272</v>
      </c>
      <c r="P109" s="22" t="s">
        <v>24</v>
      </c>
      <c r="Q109" s="41">
        <v>45868</v>
      </c>
      <c r="R109" s="35">
        <v>1</v>
      </c>
      <c r="S109" s="11"/>
      <c r="T109" s="11"/>
    </row>
    <row r="110" spans="1:20" ht="51" x14ac:dyDescent="0.35">
      <c r="A110" s="12">
        <v>109</v>
      </c>
      <c r="B110" s="13">
        <v>5</v>
      </c>
      <c r="C110" s="13">
        <v>2</v>
      </c>
      <c r="D110" s="13" t="s">
        <v>268</v>
      </c>
      <c r="E110" s="26" t="s">
        <v>269</v>
      </c>
      <c r="F110" s="42" t="s">
        <v>295</v>
      </c>
      <c r="G110" s="23" t="s">
        <v>296</v>
      </c>
      <c r="H110" s="22">
        <v>55000</v>
      </c>
      <c r="I110" s="15">
        <v>0</v>
      </c>
      <c r="J110" s="15">
        <v>0</v>
      </c>
      <c r="K110" s="15">
        <v>0</v>
      </c>
      <c r="L110" s="15">
        <v>0</v>
      </c>
      <c r="M110" s="15">
        <f t="shared" si="1"/>
        <v>55000</v>
      </c>
      <c r="N110" s="15" t="s">
        <v>69</v>
      </c>
      <c r="O110" s="18" t="s">
        <v>272</v>
      </c>
      <c r="P110" s="22" t="s">
        <v>24</v>
      </c>
      <c r="Q110" s="41">
        <v>45391</v>
      </c>
      <c r="R110" s="35">
        <v>1</v>
      </c>
      <c r="S110" s="11"/>
      <c r="T110" s="11"/>
    </row>
    <row r="111" spans="1:20" ht="51" x14ac:dyDescent="0.35">
      <c r="A111" s="12">
        <v>110</v>
      </c>
      <c r="B111" s="13">
        <v>5</v>
      </c>
      <c r="C111" s="13">
        <v>2</v>
      </c>
      <c r="D111" s="13" t="s">
        <v>268</v>
      </c>
      <c r="E111" s="26" t="s">
        <v>269</v>
      </c>
      <c r="F111" s="42" t="s">
        <v>297</v>
      </c>
      <c r="G111" s="23" t="s">
        <v>298</v>
      </c>
      <c r="H111" s="22">
        <v>4022429.33</v>
      </c>
      <c r="I111" s="15">
        <v>0</v>
      </c>
      <c r="J111" s="15">
        <v>0</v>
      </c>
      <c r="K111" s="15">
        <v>0</v>
      </c>
      <c r="L111" s="15">
        <v>0</v>
      </c>
      <c r="M111" s="15">
        <f t="shared" si="1"/>
        <v>4022429.33</v>
      </c>
      <c r="N111" s="15" t="s">
        <v>69</v>
      </c>
      <c r="O111" s="18" t="s">
        <v>272</v>
      </c>
      <c r="P111" s="22" t="s">
        <v>24</v>
      </c>
      <c r="Q111" s="41">
        <v>45960</v>
      </c>
      <c r="R111" s="35">
        <v>1</v>
      </c>
      <c r="S111" s="11"/>
      <c r="T111" s="11"/>
    </row>
    <row r="112" spans="1:20" ht="51" x14ac:dyDescent="0.35">
      <c r="A112" s="12">
        <v>111</v>
      </c>
      <c r="B112" s="13">
        <v>5</v>
      </c>
      <c r="C112" s="13">
        <v>2</v>
      </c>
      <c r="D112" s="13" t="s">
        <v>268</v>
      </c>
      <c r="E112" s="26" t="s">
        <v>269</v>
      </c>
      <c r="F112" s="42" t="s">
        <v>299</v>
      </c>
      <c r="G112" s="23" t="s">
        <v>300</v>
      </c>
      <c r="H112" s="22">
        <v>4473120.8600000003</v>
      </c>
      <c r="I112" s="15">
        <v>0</v>
      </c>
      <c r="J112" s="15">
        <f>900505.39</f>
        <v>900505.39</v>
      </c>
      <c r="K112" s="15">
        <v>0</v>
      </c>
      <c r="L112" s="15">
        <f>628339.38</f>
        <v>628339.38</v>
      </c>
      <c r="M112" s="15">
        <f t="shared" si="1"/>
        <v>6001965.6299999999</v>
      </c>
      <c r="N112" s="15" t="s">
        <v>265</v>
      </c>
      <c r="O112" s="18" t="s">
        <v>272</v>
      </c>
      <c r="P112" s="22" t="s">
        <v>24</v>
      </c>
      <c r="Q112" s="41">
        <v>46153</v>
      </c>
      <c r="R112" s="35">
        <v>0.7</v>
      </c>
      <c r="S112" s="11"/>
      <c r="T112" s="11"/>
    </row>
    <row r="113" spans="1:20" ht="51" x14ac:dyDescent="0.35">
      <c r="A113" s="12">
        <v>112</v>
      </c>
      <c r="B113" s="13">
        <v>5</v>
      </c>
      <c r="C113" s="13">
        <v>2</v>
      </c>
      <c r="D113" s="13" t="s">
        <v>268</v>
      </c>
      <c r="E113" s="26" t="s">
        <v>269</v>
      </c>
      <c r="F113" s="42" t="s">
        <v>301</v>
      </c>
      <c r="G113" s="23" t="s">
        <v>302</v>
      </c>
      <c r="H113" s="22">
        <v>306928.42</v>
      </c>
      <c r="I113" s="15">
        <v>0</v>
      </c>
      <c r="J113" s="15">
        <v>30692.84</v>
      </c>
      <c r="K113" s="15">
        <v>0</v>
      </c>
      <c r="L113" s="15">
        <v>0</v>
      </c>
      <c r="M113" s="15">
        <f t="shared" si="1"/>
        <v>337621.26</v>
      </c>
      <c r="N113" s="15" t="s">
        <v>143</v>
      </c>
      <c r="O113" s="18" t="s">
        <v>272</v>
      </c>
      <c r="P113" s="22" t="s">
        <v>24</v>
      </c>
      <c r="Q113" s="41">
        <v>46142</v>
      </c>
      <c r="R113" s="35">
        <v>0.95</v>
      </c>
      <c r="S113" s="11"/>
      <c r="T113" s="11"/>
    </row>
    <row r="114" spans="1:20" ht="51" x14ac:dyDescent="0.35">
      <c r="A114" s="12">
        <v>113</v>
      </c>
      <c r="B114" s="13">
        <v>5</v>
      </c>
      <c r="C114" s="13">
        <v>2</v>
      </c>
      <c r="D114" s="13" t="s">
        <v>268</v>
      </c>
      <c r="E114" s="26" t="s">
        <v>269</v>
      </c>
      <c r="F114" s="42" t="s">
        <v>303</v>
      </c>
      <c r="G114" s="23" t="s">
        <v>304</v>
      </c>
      <c r="H114" s="22">
        <v>676788.14</v>
      </c>
      <c r="I114" s="15">
        <v>0</v>
      </c>
      <c r="J114" s="15">
        <v>0</v>
      </c>
      <c r="K114" s="15">
        <v>0</v>
      </c>
      <c r="L114" s="15">
        <v>0</v>
      </c>
      <c r="M114" s="15">
        <f t="shared" si="1"/>
        <v>676788.14</v>
      </c>
      <c r="N114" s="15" t="s">
        <v>69</v>
      </c>
      <c r="O114" s="18" t="s">
        <v>272</v>
      </c>
      <c r="P114" s="22" t="s">
        <v>24</v>
      </c>
      <c r="Q114" s="41">
        <v>45509</v>
      </c>
      <c r="R114" s="35">
        <v>1</v>
      </c>
      <c r="S114" s="11"/>
      <c r="T114" s="11"/>
    </row>
    <row r="115" spans="1:20" ht="51" x14ac:dyDescent="0.35">
      <c r="A115" s="12">
        <v>114</v>
      </c>
      <c r="B115" s="13">
        <v>5</v>
      </c>
      <c r="C115" s="13">
        <v>2</v>
      </c>
      <c r="D115" s="13" t="s">
        <v>268</v>
      </c>
      <c r="E115" s="26" t="s">
        <v>269</v>
      </c>
      <c r="F115" s="42" t="s">
        <v>305</v>
      </c>
      <c r="G115" s="23" t="s">
        <v>306</v>
      </c>
      <c r="H115" s="22">
        <v>915733.25</v>
      </c>
      <c r="I115" s="15">
        <v>0</v>
      </c>
      <c r="J115" s="15">
        <v>91573.3</v>
      </c>
      <c r="K115" s="15">
        <v>0</v>
      </c>
      <c r="L115" s="15">
        <v>0</v>
      </c>
      <c r="M115" s="15">
        <f t="shared" si="1"/>
        <v>1007306.55</v>
      </c>
      <c r="N115" s="15" t="s">
        <v>69</v>
      </c>
      <c r="O115" s="18" t="s">
        <v>272</v>
      </c>
      <c r="P115" s="22" t="s">
        <v>24</v>
      </c>
      <c r="Q115" s="41">
        <v>45877</v>
      </c>
      <c r="R115" s="35">
        <v>1</v>
      </c>
      <c r="S115" s="11"/>
      <c r="T115" s="11"/>
    </row>
    <row r="116" spans="1:20" ht="51" x14ac:dyDescent="0.35">
      <c r="A116" s="12">
        <v>115</v>
      </c>
      <c r="B116" s="13">
        <v>5</v>
      </c>
      <c r="C116" s="13">
        <v>2</v>
      </c>
      <c r="D116" s="13" t="s">
        <v>268</v>
      </c>
      <c r="E116" s="26" t="s">
        <v>269</v>
      </c>
      <c r="F116" s="42" t="s">
        <v>307</v>
      </c>
      <c r="G116" s="23" t="s">
        <v>308</v>
      </c>
      <c r="H116" s="22">
        <v>1705000</v>
      </c>
      <c r="I116" s="15">
        <v>0</v>
      </c>
      <c r="J116" s="15">
        <v>341000</v>
      </c>
      <c r="K116" s="15">
        <v>0</v>
      </c>
      <c r="L116" s="15">
        <v>0</v>
      </c>
      <c r="M116" s="15">
        <f t="shared" si="1"/>
        <v>2046000</v>
      </c>
      <c r="N116" s="15" t="s">
        <v>22</v>
      </c>
      <c r="O116" s="18" t="s">
        <v>272</v>
      </c>
      <c r="P116" s="22" t="s">
        <v>24</v>
      </c>
      <c r="Q116" s="41">
        <v>46022</v>
      </c>
      <c r="R116" s="35">
        <v>1</v>
      </c>
      <c r="S116" s="11"/>
      <c r="T116" s="11"/>
    </row>
    <row r="117" spans="1:20" ht="51" x14ac:dyDescent="0.35">
      <c r="A117" s="12">
        <v>116</v>
      </c>
      <c r="B117" s="13">
        <v>5</v>
      </c>
      <c r="C117" s="13">
        <v>2</v>
      </c>
      <c r="D117" s="13" t="s">
        <v>268</v>
      </c>
      <c r="E117" s="26" t="s">
        <v>269</v>
      </c>
      <c r="F117" s="42" t="s">
        <v>309</v>
      </c>
      <c r="G117" s="23" t="s">
        <v>310</v>
      </c>
      <c r="H117" s="22">
        <v>1200000</v>
      </c>
      <c r="I117" s="15">
        <v>0</v>
      </c>
      <c r="J117" s="15">
        <v>240000</v>
      </c>
      <c r="K117" s="15">
        <v>0</v>
      </c>
      <c r="L117" s="15">
        <v>0</v>
      </c>
      <c r="M117" s="15">
        <f t="shared" si="1"/>
        <v>1440000</v>
      </c>
      <c r="N117" s="15" t="s">
        <v>69</v>
      </c>
      <c r="O117" s="18" t="s">
        <v>272</v>
      </c>
      <c r="P117" s="22" t="s">
        <v>24</v>
      </c>
      <c r="Q117" s="41">
        <v>45968</v>
      </c>
      <c r="R117" s="35">
        <v>1</v>
      </c>
      <c r="S117" s="11"/>
      <c r="T117" s="11"/>
    </row>
    <row r="118" spans="1:20" ht="51" x14ac:dyDescent="0.35">
      <c r="A118" s="12">
        <v>117</v>
      </c>
      <c r="B118" s="13">
        <v>5</v>
      </c>
      <c r="C118" s="13">
        <v>2</v>
      </c>
      <c r="D118" s="13" t="s">
        <v>268</v>
      </c>
      <c r="E118" s="26" t="s">
        <v>269</v>
      </c>
      <c r="F118" s="42" t="s">
        <v>311</v>
      </c>
      <c r="G118" s="23" t="s">
        <v>312</v>
      </c>
      <c r="H118" s="22">
        <v>1500000</v>
      </c>
      <c r="I118" s="15">
        <v>0</v>
      </c>
      <c r="J118" s="15">
        <v>0</v>
      </c>
      <c r="K118" s="15">
        <v>0</v>
      </c>
      <c r="L118" s="15">
        <v>0</v>
      </c>
      <c r="M118" s="15">
        <f t="shared" si="1"/>
        <v>1500000</v>
      </c>
      <c r="N118" s="15" t="s">
        <v>69</v>
      </c>
      <c r="O118" s="18" t="s">
        <v>272</v>
      </c>
      <c r="P118" s="22" t="s">
        <v>24</v>
      </c>
      <c r="Q118" s="41">
        <v>46109</v>
      </c>
      <c r="R118" s="35">
        <v>1</v>
      </c>
      <c r="S118" s="11"/>
      <c r="T118" s="11"/>
    </row>
    <row r="119" spans="1:20" ht="51" x14ac:dyDescent="0.35">
      <c r="A119" s="12">
        <v>118</v>
      </c>
      <c r="B119" s="13">
        <v>5</v>
      </c>
      <c r="C119" s="13">
        <v>2</v>
      </c>
      <c r="D119" s="13" t="s">
        <v>268</v>
      </c>
      <c r="E119" s="26" t="s">
        <v>269</v>
      </c>
      <c r="F119" s="42" t="s">
        <v>313</v>
      </c>
      <c r="G119" s="23" t="s">
        <v>314</v>
      </c>
      <c r="H119" s="22">
        <v>200000</v>
      </c>
      <c r="I119" s="15">
        <v>0</v>
      </c>
      <c r="J119" s="15">
        <v>0</v>
      </c>
      <c r="K119" s="15">
        <v>0</v>
      </c>
      <c r="L119" s="15">
        <v>10000</v>
      </c>
      <c r="M119" s="15">
        <f t="shared" si="1"/>
        <v>210000</v>
      </c>
      <c r="N119" s="15" t="s">
        <v>69</v>
      </c>
      <c r="O119" s="18" t="s">
        <v>272</v>
      </c>
      <c r="P119" s="22" t="s">
        <v>24</v>
      </c>
      <c r="Q119" s="41">
        <v>45889</v>
      </c>
      <c r="R119" s="35">
        <v>1</v>
      </c>
      <c r="S119" s="11"/>
      <c r="T119" s="11"/>
    </row>
    <row r="120" spans="1:20" ht="43.5" x14ac:dyDescent="0.35">
      <c r="A120" s="12">
        <v>119</v>
      </c>
      <c r="B120" s="13">
        <v>5</v>
      </c>
      <c r="C120" s="13">
        <v>2</v>
      </c>
      <c r="D120" s="13" t="s">
        <v>315</v>
      </c>
      <c r="E120" s="26" t="s">
        <v>316</v>
      </c>
      <c r="F120" s="42" t="s">
        <v>317</v>
      </c>
      <c r="G120" s="23" t="s">
        <v>318</v>
      </c>
      <c r="H120" s="22">
        <v>7500000</v>
      </c>
      <c r="I120" s="15">
        <v>0</v>
      </c>
      <c r="J120" s="15">
        <v>0</v>
      </c>
      <c r="K120" s="15">
        <v>0</v>
      </c>
      <c r="L120" s="15">
        <v>0</v>
      </c>
      <c r="M120" s="15">
        <f t="shared" si="1"/>
        <v>7500000</v>
      </c>
      <c r="N120" s="15" t="s">
        <v>143</v>
      </c>
      <c r="O120" s="18" t="s">
        <v>319</v>
      </c>
      <c r="P120" s="15" t="s">
        <v>24</v>
      </c>
      <c r="Q120" s="41">
        <v>46142</v>
      </c>
      <c r="R120" s="35">
        <v>0.9</v>
      </c>
      <c r="S120" s="11"/>
      <c r="T120" s="11"/>
    </row>
    <row r="121" spans="1:20" ht="43.5" x14ac:dyDescent="0.35">
      <c r="A121" s="12">
        <v>120</v>
      </c>
      <c r="B121" s="13">
        <v>5</v>
      </c>
      <c r="C121" s="13">
        <v>2</v>
      </c>
      <c r="D121" s="13" t="s">
        <v>315</v>
      </c>
      <c r="E121" s="31" t="s">
        <v>316</v>
      </c>
      <c r="F121" s="42" t="s">
        <v>320</v>
      </c>
      <c r="G121" s="23" t="s">
        <v>321</v>
      </c>
      <c r="H121" s="22">
        <v>4000000</v>
      </c>
      <c r="I121" s="15">
        <v>0</v>
      </c>
      <c r="J121" s="15">
        <v>0</v>
      </c>
      <c r="K121" s="15">
        <v>0</v>
      </c>
      <c r="L121" s="15">
        <v>0</v>
      </c>
      <c r="M121" s="15">
        <f t="shared" si="1"/>
        <v>4000000</v>
      </c>
      <c r="N121" s="15" t="s">
        <v>143</v>
      </c>
      <c r="O121" s="18" t="s">
        <v>319</v>
      </c>
      <c r="P121" s="15" t="s">
        <v>24</v>
      </c>
      <c r="Q121" s="41">
        <v>46142</v>
      </c>
      <c r="R121" s="35">
        <v>0.9</v>
      </c>
      <c r="S121" s="11"/>
      <c r="T121" s="11"/>
    </row>
    <row r="122" spans="1:20" ht="68" x14ac:dyDescent="0.35">
      <c r="A122" s="12">
        <v>121</v>
      </c>
      <c r="B122" s="13">
        <v>1</v>
      </c>
      <c r="C122" s="13">
        <v>1</v>
      </c>
      <c r="D122" s="16" t="s">
        <v>322</v>
      </c>
      <c r="E122" s="14" t="s">
        <v>323</v>
      </c>
      <c r="F122" s="44" t="s">
        <v>324</v>
      </c>
      <c r="G122" s="15" t="s">
        <v>325</v>
      </c>
      <c r="H122" s="15">
        <v>0</v>
      </c>
      <c r="I122" s="15">
        <v>7000000</v>
      </c>
      <c r="J122" s="15">
        <v>0</v>
      </c>
      <c r="K122" s="15">
        <v>0</v>
      </c>
      <c r="L122" s="15">
        <v>0</v>
      </c>
      <c r="M122" s="15">
        <f t="shared" si="1"/>
        <v>7000000</v>
      </c>
      <c r="N122" s="15" t="s">
        <v>22</v>
      </c>
      <c r="O122" s="15" t="s">
        <v>326</v>
      </c>
      <c r="P122" s="15" t="s">
        <v>327</v>
      </c>
      <c r="Q122" s="41">
        <v>46203</v>
      </c>
      <c r="R122" s="35">
        <v>0.6</v>
      </c>
      <c r="S122" s="11"/>
      <c r="T122" s="11"/>
    </row>
    <row r="123" spans="1:20" ht="68" x14ac:dyDescent="0.35">
      <c r="A123" s="12">
        <v>122</v>
      </c>
      <c r="B123" s="13">
        <v>1</v>
      </c>
      <c r="C123" s="13">
        <v>1</v>
      </c>
      <c r="D123" s="16" t="s">
        <v>322</v>
      </c>
      <c r="E123" s="14" t="s">
        <v>323</v>
      </c>
      <c r="F123" s="42" t="s">
        <v>328</v>
      </c>
      <c r="G123" s="15" t="s">
        <v>329</v>
      </c>
      <c r="H123" s="15">
        <v>0</v>
      </c>
      <c r="I123" s="15">
        <v>3300000</v>
      </c>
      <c r="J123" s="15">
        <v>0</v>
      </c>
      <c r="K123" s="15">
        <v>0</v>
      </c>
      <c r="L123" s="15">
        <v>0</v>
      </c>
      <c r="M123" s="15">
        <f t="shared" si="1"/>
        <v>3300000</v>
      </c>
      <c r="N123" s="15" t="s">
        <v>22</v>
      </c>
      <c r="O123" s="15" t="s">
        <v>326</v>
      </c>
      <c r="P123" s="15" t="s">
        <v>327</v>
      </c>
      <c r="Q123" s="41">
        <v>46203</v>
      </c>
      <c r="R123" s="35">
        <v>0.7</v>
      </c>
      <c r="S123" s="11"/>
      <c r="T123" s="32"/>
    </row>
    <row r="124" spans="1:20" ht="51" x14ac:dyDescent="0.35">
      <c r="A124" s="12">
        <v>123</v>
      </c>
      <c r="B124" s="13">
        <v>1</v>
      </c>
      <c r="C124" s="13">
        <v>3</v>
      </c>
      <c r="D124" s="13" t="s">
        <v>330</v>
      </c>
      <c r="E124" s="14" t="s">
        <v>331</v>
      </c>
      <c r="F124" s="42" t="s">
        <v>332</v>
      </c>
      <c r="G124" s="15" t="s">
        <v>333</v>
      </c>
      <c r="H124" s="15">
        <v>0</v>
      </c>
      <c r="I124" s="15">
        <f>7700000</f>
        <v>7700000</v>
      </c>
      <c r="J124" s="15">
        <v>1275000</v>
      </c>
      <c r="K124" s="15">
        <v>0</v>
      </c>
      <c r="L124" s="15">
        <f>177618.42</f>
        <v>177618.42</v>
      </c>
      <c r="M124" s="15">
        <f t="shared" si="1"/>
        <v>9152618.4199999999</v>
      </c>
      <c r="N124" s="15" t="s">
        <v>195</v>
      </c>
      <c r="O124" s="15" t="s">
        <v>334</v>
      </c>
      <c r="P124" s="15" t="s">
        <v>327</v>
      </c>
      <c r="Q124" s="41">
        <v>46348</v>
      </c>
      <c r="R124" s="35">
        <v>0.8</v>
      </c>
      <c r="S124" s="11"/>
      <c r="T124" s="11"/>
    </row>
    <row r="125" spans="1:20" ht="51" x14ac:dyDescent="0.35">
      <c r="A125" s="12">
        <v>124</v>
      </c>
      <c r="B125" s="13">
        <v>1</v>
      </c>
      <c r="C125" s="13">
        <v>3</v>
      </c>
      <c r="D125" s="13" t="s">
        <v>330</v>
      </c>
      <c r="E125" s="14" t="s">
        <v>331</v>
      </c>
      <c r="F125" s="42" t="s">
        <v>335</v>
      </c>
      <c r="G125" s="22" t="s">
        <v>336</v>
      </c>
      <c r="H125" s="15">
        <v>0</v>
      </c>
      <c r="I125" s="15">
        <v>71800000</v>
      </c>
      <c r="J125" s="15">
        <v>0</v>
      </c>
      <c r="K125" s="15">
        <v>0</v>
      </c>
      <c r="L125" s="45">
        <f>50000000+1956232.65+64943.91+8877131</f>
        <v>60898307.559999995</v>
      </c>
      <c r="M125" s="46">
        <f t="shared" si="1"/>
        <v>132698307.56</v>
      </c>
      <c r="N125" s="15" t="s">
        <v>195</v>
      </c>
      <c r="O125" s="15" t="s">
        <v>334</v>
      </c>
      <c r="P125" s="43" t="s">
        <v>327</v>
      </c>
      <c r="Q125" s="41">
        <v>46326</v>
      </c>
      <c r="R125" s="35">
        <v>0.5</v>
      </c>
      <c r="S125" s="11"/>
      <c r="T125" s="11"/>
    </row>
    <row r="126" spans="1:20" ht="51" x14ac:dyDescent="0.35">
      <c r="A126" s="12">
        <v>125</v>
      </c>
      <c r="B126" s="13">
        <v>1</v>
      </c>
      <c r="C126" s="13">
        <v>3</v>
      </c>
      <c r="D126" s="13" t="s">
        <v>330</v>
      </c>
      <c r="E126" s="14" t="s">
        <v>331</v>
      </c>
      <c r="F126" s="42" t="s">
        <v>337</v>
      </c>
      <c r="G126" s="22" t="s">
        <v>338</v>
      </c>
      <c r="H126" s="15">
        <v>0</v>
      </c>
      <c r="I126" s="15">
        <f>12000000</f>
        <v>12000000</v>
      </c>
      <c r="J126" s="15">
        <v>1051400</v>
      </c>
      <c r="K126" s="15">
        <v>0</v>
      </c>
      <c r="L126" s="15">
        <v>0</v>
      </c>
      <c r="M126" s="15">
        <f t="shared" si="1"/>
        <v>13051400</v>
      </c>
      <c r="N126" s="15" t="s">
        <v>195</v>
      </c>
      <c r="O126" s="15" t="s">
        <v>334</v>
      </c>
      <c r="P126" s="15" t="s">
        <v>327</v>
      </c>
      <c r="Q126" s="41">
        <v>46234</v>
      </c>
      <c r="R126" s="35">
        <v>0.8</v>
      </c>
      <c r="S126" s="11"/>
      <c r="T126" s="11"/>
    </row>
    <row r="127" spans="1:20" ht="51" x14ac:dyDescent="0.35">
      <c r="A127" s="12">
        <v>126</v>
      </c>
      <c r="B127" s="13">
        <v>1</v>
      </c>
      <c r="C127" s="13">
        <v>3</v>
      </c>
      <c r="D127" s="13" t="s">
        <v>330</v>
      </c>
      <c r="E127" s="14" t="s">
        <v>331</v>
      </c>
      <c r="F127" s="42" t="s">
        <v>339</v>
      </c>
      <c r="G127" s="22" t="s">
        <v>340</v>
      </c>
      <c r="H127" s="15">
        <v>0</v>
      </c>
      <c r="I127" s="15">
        <v>6000000</v>
      </c>
      <c r="J127" s="15">
        <v>0</v>
      </c>
      <c r="K127" s="15">
        <v>0</v>
      </c>
      <c r="L127" s="15">
        <v>0</v>
      </c>
      <c r="M127" s="15">
        <f t="shared" si="1"/>
        <v>6000000</v>
      </c>
      <c r="N127" s="15" t="s">
        <v>195</v>
      </c>
      <c r="O127" s="15" t="s">
        <v>334</v>
      </c>
      <c r="P127" s="15" t="s">
        <v>327</v>
      </c>
      <c r="Q127" s="41">
        <v>46185</v>
      </c>
      <c r="R127" s="35">
        <v>0.7</v>
      </c>
      <c r="S127" s="11"/>
      <c r="T127" s="11"/>
    </row>
    <row r="128" spans="1:20" ht="51" x14ac:dyDescent="0.35">
      <c r="A128" s="12">
        <v>127</v>
      </c>
      <c r="B128" s="13">
        <v>1</v>
      </c>
      <c r="C128" s="13">
        <v>3</v>
      </c>
      <c r="D128" s="13" t="s">
        <v>330</v>
      </c>
      <c r="E128" s="14" t="s">
        <v>331</v>
      </c>
      <c r="F128" s="42" t="s">
        <v>341</v>
      </c>
      <c r="G128" s="22" t="s">
        <v>342</v>
      </c>
      <c r="H128" s="15">
        <v>0</v>
      </c>
      <c r="I128" s="15">
        <v>2500000</v>
      </c>
      <c r="J128" s="15">
        <v>0</v>
      </c>
      <c r="K128" s="15">
        <v>0</v>
      </c>
      <c r="L128" s="15">
        <v>950000</v>
      </c>
      <c r="M128" s="15">
        <f t="shared" si="1"/>
        <v>3450000</v>
      </c>
      <c r="N128" s="15" t="s">
        <v>195</v>
      </c>
      <c r="O128" s="15" t="s">
        <v>334</v>
      </c>
      <c r="P128" s="15" t="s">
        <v>327</v>
      </c>
      <c r="Q128" s="41">
        <v>46387</v>
      </c>
      <c r="R128" s="35">
        <v>0.5</v>
      </c>
      <c r="S128" s="11"/>
      <c r="T128" s="11"/>
    </row>
    <row r="129" spans="1:20" ht="51" x14ac:dyDescent="0.35">
      <c r="A129" s="12">
        <v>128</v>
      </c>
      <c r="B129" s="13">
        <v>2</v>
      </c>
      <c r="C129" s="13">
        <v>3</v>
      </c>
      <c r="D129" s="13" t="s">
        <v>330</v>
      </c>
      <c r="E129" s="14" t="s">
        <v>343</v>
      </c>
      <c r="F129" s="42" t="s">
        <v>344</v>
      </c>
      <c r="G129" s="15" t="s">
        <v>345</v>
      </c>
      <c r="H129" s="15">
        <v>0</v>
      </c>
      <c r="I129" s="15">
        <v>1250000</v>
      </c>
      <c r="J129" s="15">
        <v>0</v>
      </c>
      <c r="K129" s="15">
        <v>0</v>
      </c>
      <c r="L129" s="15">
        <v>435000</v>
      </c>
      <c r="M129" s="15">
        <f t="shared" si="1"/>
        <v>1685000</v>
      </c>
      <c r="N129" s="15" t="s">
        <v>69</v>
      </c>
      <c r="O129" s="15" t="s">
        <v>75</v>
      </c>
      <c r="P129" s="15" t="s">
        <v>327</v>
      </c>
      <c r="Q129" s="41">
        <v>45961</v>
      </c>
      <c r="R129" s="35">
        <v>1</v>
      </c>
      <c r="S129" s="11"/>
      <c r="T129" s="11"/>
    </row>
    <row r="130" spans="1:20" ht="51" x14ac:dyDescent="0.35">
      <c r="A130" s="12">
        <v>129</v>
      </c>
      <c r="B130" s="13">
        <v>2</v>
      </c>
      <c r="C130" s="13">
        <v>3</v>
      </c>
      <c r="D130" s="13" t="s">
        <v>330</v>
      </c>
      <c r="E130" s="14" t="s">
        <v>343</v>
      </c>
      <c r="F130" s="42" t="s">
        <v>346</v>
      </c>
      <c r="G130" s="15" t="s">
        <v>347</v>
      </c>
      <c r="H130" s="15">
        <v>0</v>
      </c>
      <c r="I130" s="15">
        <v>2000000</v>
      </c>
      <c r="J130" s="15">
        <v>0</v>
      </c>
      <c r="K130" s="15">
        <v>0</v>
      </c>
      <c r="L130" s="15">
        <v>275000</v>
      </c>
      <c r="M130" s="15">
        <f t="shared" si="1"/>
        <v>2275000</v>
      </c>
      <c r="N130" s="15" t="s">
        <v>69</v>
      </c>
      <c r="O130" s="15" t="s">
        <v>75</v>
      </c>
      <c r="P130" s="15" t="s">
        <v>327</v>
      </c>
      <c r="Q130" s="41">
        <v>45961</v>
      </c>
      <c r="R130" s="35">
        <v>1</v>
      </c>
      <c r="S130" s="11"/>
      <c r="T130" s="11"/>
    </row>
    <row r="131" spans="1:20" ht="21" x14ac:dyDescent="0.4">
      <c r="A131" s="12"/>
      <c r="B131" s="22"/>
      <c r="C131" s="22"/>
      <c r="D131" s="22"/>
      <c r="E131" s="33"/>
      <c r="F131" s="44"/>
      <c r="G131" s="22"/>
      <c r="H131" s="22"/>
      <c r="I131" s="22"/>
      <c r="J131" s="15"/>
      <c r="K131" s="15"/>
      <c r="L131" s="22"/>
      <c r="M131" s="22"/>
      <c r="N131" s="22"/>
      <c r="O131" s="22"/>
      <c r="P131" s="22"/>
      <c r="Q131" s="34"/>
      <c r="S131" s="11"/>
      <c r="T131" s="11"/>
    </row>
    <row r="132" spans="1:20" ht="21" x14ac:dyDescent="0.4">
      <c r="A132" s="12"/>
      <c r="B132" s="22"/>
      <c r="C132" s="22"/>
      <c r="D132" s="22"/>
      <c r="E132" s="33"/>
      <c r="F132" s="44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34"/>
      <c r="S132" s="11"/>
      <c r="T132" s="11"/>
    </row>
    <row r="133" spans="1:20" ht="21" x14ac:dyDescent="0.4">
      <c r="A133" s="12"/>
      <c r="B133" s="22"/>
      <c r="C133" s="22"/>
      <c r="D133" s="22"/>
      <c r="E133" s="33"/>
      <c r="F133" s="44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34"/>
      <c r="S133" s="11"/>
      <c r="T133" s="11"/>
    </row>
    <row r="134" spans="1:20" ht="21" x14ac:dyDescent="0.4">
      <c r="A134" s="12"/>
      <c r="B134" s="22"/>
      <c r="C134" s="22"/>
      <c r="D134" s="22"/>
      <c r="E134" s="33"/>
      <c r="F134" s="44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34"/>
      <c r="S134" s="11"/>
      <c r="T134" s="11"/>
    </row>
    <row r="135" spans="1:20" ht="21" x14ac:dyDescent="0.4">
      <c r="A135" s="12"/>
      <c r="B135" s="22"/>
      <c r="C135" s="22"/>
      <c r="D135" s="22"/>
      <c r="E135" s="33"/>
      <c r="F135" s="44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34"/>
      <c r="S135" s="11"/>
      <c r="T135" s="11"/>
    </row>
    <row r="136" spans="1:20" ht="21" x14ac:dyDescent="0.4">
      <c r="A136" s="12"/>
      <c r="B136" s="22"/>
      <c r="C136" s="22"/>
      <c r="D136" s="22"/>
      <c r="E136" s="33"/>
      <c r="F136" s="44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34"/>
      <c r="S136" s="11"/>
      <c r="T136" s="11"/>
    </row>
    <row r="137" spans="1:20" ht="21" x14ac:dyDescent="0.4">
      <c r="A137" s="12"/>
      <c r="B137" s="22"/>
      <c r="C137" s="22"/>
      <c r="D137" s="22"/>
      <c r="E137" s="33"/>
      <c r="F137" s="44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34"/>
      <c r="S137" s="11"/>
      <c r="T137" s="11"/>
    </row>
    <row r="138" spans="1:20" ht="21" x14ac:dyDescent="0.4">
      <c r="A138" s="12"/>
      <c r="B138" s="22"/>
      <c r="C138" s="22"/>
      <c r="D138" s="22"/>
      <c r="E138" s="33"/>
      <c r="F138" s="44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34"/>
      <c r="S138" s="11"/>
      <c r="T138" s="11"/>
    </row>
    <row r="139" spans="1:20" ht="21" x14ac:dyDescent="0.4">
      <c r="A139" s="12"/>
      <c r="B139" s="22"/>
      <c r="C139" s="22"/>
      <c r="D139" s="22"/>
      <c r="E139" s="33"/>
      <c r="F139" s="44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34"/>
      <c r="S139" s="11"/>
      <c r="T139" s="11"/>
    </row>
    <row r="140" spans="1:20" ht="21" x14ac:dyDescent="0.4">
      <c r="A140" s="12"/>
      <c r="B140" s="22"/>
      <c r="C140" s="22"/>
      <c r="D140" s="22"/>
      <c r="E140" s="33"/>
      <c r="F140" s="44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34"/>
      <c r="S140" s="11"/>
      <c r="T140" s="11"/>
    </row>
    <row r="141" spans="1:20" ht="21" x14ac:dyDescent="0.4">
      <c r="A141" s="12"/>
      <c r="B141" s="22"/>
      <c r="C141" s="22"/>
      <c r="D141" s="22"/>
      <c r="E141" s="33"/>
      <c r="F141" s="44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34"/>
      <c r="S141" s="11"/>
      <c r="T141" s="11"/>
    </row>
    <row r="142" spans="1:20" ht="21" x14ac:dyDescent="0.4">
      <c r="A142" s="12"/>
      <c r="B142" s="22"/>
      <c r="C142" s="22"/>
      <c r="D142" s="22"/>
      <c r="E142" s="33"/>
      <c r="F142" s="44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34"/>
      <c r="S142" s="11"/>
      <c r="T142" s="11"/>
    </row>
    <row r="143" spans="1:20" ht="21" x14ac:dyDescent="0.4">
      <c r="A143" s="12"/>
      <c r="B143" s="22"/>
      <c r="C143" s="22"/>
      <c r="D143" s="22"/>
      <c r="E143" s="33"/>
      <c r="F143" s="44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34"/>
      <c r="S143" s="11"/>
      <c r="T143" s="11"/>
    </row>
    <row r="144" spans="1:20" ht="21" x14ac:dyDescent="0.4">
      <c r="A144" s="12"/>
      <c r="B144" s="22"/>
      <c r="C144" s="22"/>
      <c r="D144" s="22"/>
      <c r="E144" s="33"/>
      <c r="F144" s="44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34"/>
      <c r="S144" s="11"/>
      <c r="T144" s="11"/>
    </row>
    <row r="145" spans="1:20" ht="21" x14ac:dyDescent="0.4">
      <c r="A145" s="12"/>
      <c r="B145" s="22"/>
      <c r="C145" s="22"/>
      <c r="D145" s="22"/>
      <c r="E145" s="33"/>
      <c r="F145" s="44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34"/>
      <c r="S145" s="11"/>
      <c r="T145" s="11"/>
    </row>
    <row r="146" spans="1:20" ht="21" x14ac:dyDescent="0.4">
      <c r="A146" s="12"/>
      <c r="B146" s="22"/>
      <c r="C146" s="22"/>
      <c r="D146" s="22"/>
      <c r="E146" s="33"/>
      <c r="F146" s="44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34"/>
      <c r="S146" s="11"/>
      <c r="T146" s="11"/>
    </row>
    <row r="147" spans="1:20" ht="21" x14ac:dyDescent="0.4">
      <c r="A147" s="12"/>
      <c r="B147" s="22"/>
      <c r="C147" s="22"/>
      <c r="D147" s="22"/>
      <c r="E147" s="33"/>
      <c r="F147" s="44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34"/>
      <c r="S147" s="11"/>
      <c r="T147" s="11"/>
    </row>
    <row r="148" spans="1:20" ht="21" x14ac:dyDescent="0.4">
      <c r="A148" s="12"/>
      <c r="B148" s="22"/>
      <c r="C148" s="22"/>
      <c r="D148" s="22"/>
      <c r="E148" s="33"/>
      <c r="F148" s="44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34"/>
      <c r="S148" s="11"/>
      <c r="T148" s="11"/>
    </row>
    <row r="149" spans="1:20" ht="21" x14ac:dyDescent="0.4">
      <c r="A149" s="12"/>
      <c r="B149" s="22"/>
      <c r="C149" s="22"/>
      <c r="D149" s="22"/>
      <c r="E149" s="33"/>
      <c r="F149" s="44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34"/>
      <c r="S149" s="11"/>
      <c r="T149" s="11"/>
    </row>
    <row r="150" spans="1:20" ht="21" x14ac:dyDescent="0.4">
      <c r="A150" s="12"/>
      <c r="B150" s="22"/>
      <c r="C150" s="22"/>
      <c r="D150" s="22"/>
      <c r="E150" s="33"/>
      <c r="F150" s="44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34"/>
      <c r="S150" s="11"/>
      <c r="T150" s="11"/>
    </row>
    <row r="151" spans="1:20" ht="21" x14ac:dyDescent="0.4">
      <c r="A151" s="12"/>
      <c r="B151" s="22"/>
      <c r="C151" s="22"/>
      <c r="D151" s="22"/>
      <c r="E151" s="33"/>
      <c r="F151" s="44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34"/>
      <c r="S151" s="11"/>
      <c r="T151" s="11"/>
    </row>
    <row r="152" spans="1:20" ht="21" x14ac:dyDescent="0.4">
      <c r="A152" s="12"/>
      <c r="B152" s="22"/>
      <c r="C152" s="22"/>
      <c r="D152" s="22"/>
      <c r="E152" s="33"/>
      <c r="F152" s="44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34"/>
      <c r="S152" s="11"/>
      <c r="T152" s="11"/>
    </row>
    <row r="153" spans="1:20" ht="21" x14ac:dyDescent="0.4">
      <c r="A153" s="12"/>
      <c r="B153" s="22"/>
      <c r="C153" s="22"/>
      <c r="D153" s="22"/>
      <c r="E153" s="33"/>
      <c r="F153" s="44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34"/>
      <c r="S153" s="11"/>
      <c r="T153" s="11"/>
    </row>
    <row r="154" spans="1:20" ht="21" x14ac:dyDescent="0.4">
      <c r="A154" s="12"/>
      <c r="B154" s="22"/>
      <c r="C154" s="22"/>
      <c r="D154" s="22"/>
      <c r="E154" s="33"/>
      <c r="F154" s="44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34"/>
      <c r="S154" s="11"/>
      <c r="T154" s="11"/>
    </row>
    <row r="155" spans="1:20" ht="21" x14ac:dyDescent="0.4">
      <c r="A155" s="12"/>
      <c r="B155" s="22"/>
      <c r="C155" s="22"/>
      <c r="D155" s="22"/>
      <c r="E155" s="33"/>
      <c r="F155" s="44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34"/>
      <c r="S155" s="11"/>
      <c r="T155" s="11"/>
    </row>
    <row r="156" spans="1:20" ht="21" x14ac:dyDescent="0.4">
      <c r="A156" s="12"/>
      <c r="B156" s="22"/>
      <c r="C156" s="22"/>
      <c r="D156" s="22"/>
      <c r="E156" s="33"/>
      <c r="F156" s="44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34"/>
      <c r="S156" s="11"/>
      <c r="T156" s="11"/>
    </row>
    <row r="157" spans="1:20" ht="21" x14ac:dyDescent="0.4">
      <c r="A157" s="12"/>
      <c r="B157" s="22"/>
      <c r="C157" s="22"/>
      <c r="D157" s="22"/>
      <c r="E157" s="33"/>
      <c r="F157" s="44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34"/>
      <c r="S157" s="11"/>
      <c r="T157" s="11"/>
    </row>
    <row r="158" spans="1:20" ht="21" x14ac:dyDescent="0.4">
      <c r="A158" s="12"/>
      <c r="B158" s="22"/>
      <c r="C158" s="22"/>
      <c r="D158" s="22"/>
      <c r="E158" s="33"/>
      <c r="F158" s="44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34"/>
      <c r="S158" s="11"/>
      <c r="T158" s="11"/>
    </row>
    <row r="159" spans="1:20" ht="21" x14ac:dyDescent="0.4">
      <c r="A159" s="12"/>
      <c r="B159" s="22"/>
      <c r="C159" s="22"/>
      <c r="D159" s="22"/>
      <c r="E159" s="33"/>
      <c r="F159" s="44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34"/>
      <c r="S159" s="11"/>
      <c r="T159" s="11"/>
    </row>
    <row r="160" spans="1:20" ht="21" x14ac:dyDescent="0.4">
      <c r="A160" s="12"/>
      <c r="B160" s="22"/>
      <c r="C160" s="22"/>
      <c r="D160" s="22"/>
      <c r="E160" s="33"/>
      <c r="F160" s="44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34"/>
      <c r="S160" s="11"/>
      <c r="T160" s="11"/>
    </row>
    <row r="161" spans="1:20" ht="21" x14ac:dyDescent="0.4">
      <c r="A161" s="12"/>
      <c r="B161" s="22"/>
      <c r="C161" s="22"/>
      <c r="D161" s="22"/>
      <c r="E161" s="33"/>
      <c r="F161" s="44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34"/>
      <c r="S161" s="11"/>
      <c r="T161" s="11"/>
    </row>
    <row r="162" spans="1:20" ht="21" x14ac:dyDescent="0.4">
      <c r="A162" s="12"/>
      <c r="B162" s="22"/>
      <c r="C162" s="22"/>
      <c r="D162" s="22"/>
      <c r="E162" s="33"/>
      <c r="F162" s="44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34"/>
      <c r="S162" s="11"/>
      <c r="T162" s="11"/>
    </row>
    <row r="163" spans="1:20" ht="21" x14ac:dyDescent="0.4">
      <c r="A163" s="12"/>
      <c r="B163" s="22"/>
      <c r="C163" s="22"/>
      <c r="D163" s="22"/>
      <c r="E163" s="33"/>
      <c r="F163" s="44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34"/>
      <c r="S163" s="11"/>
      <c r="T163" s="11"/>
    </row>
    <row r="164" spans="1:20" ht="21" x14ac:dyDescent="0.4">
      <c r="A164" s="12"/>
      <c r="B164" s="22"/>
      <c r="C164" s="22"/>
      <c r="D164" s="22"/>
      <c r="E164" s="33"/>
      <c r="F164" s="44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34"/>
      <c r="S164" s="11"/>
      <c r="T164" s="11"/>
    </row>
    <row r="165" spans="1:20" ht="21" x14ac:dyDescent="0.4">
      <c r="A165" s="12"/>
      <c r="B165" s="22"/>
      <c r="C165" s="22"/>
      <c r="D165" s="22"/>
      <c r="E165" s="33"/>
      <c r="F165" s="44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34"/>
      <c r="S165" s="11"/>
      <c r="T165" s="11"/>
    </row>
    <row r="166" spans="1:20" ht="21" x14ac:dyDescent="0.4">
      <c r="A166" s="12"/>
      <c r="B166" s="22"/>
      <c r="C166" s="22"/>
      <c r="D166" s="22"/>
      <c r="E166" s="33"/>
      <c r="F166" s="44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34"/>
      <c r="S166" s="11"/>
      <c r="T166" s="11"/>
    </row>
    <row r="167" spans="1:20" ht="21" x14ac:dyDescent="0.4">
      <c r="A167" s="12"/>
      <c r="B167" s="22"/>
      <c r="C167" s="22"/>
      <c r="D167" s="22"/>
      <c r="E167" s="33"/>
      <c r="F167" s="44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34"/>
      <c r="S167" s="11"/>
      <c r="T167" s="11"/>
    </row>
    <row r="168" spans="1:20" ht="21" x14ac:dyDescent="0.4">
      <c r="A168" s="12"/>
      <c r="B168" s="22"/>
      <c r="C168" s="22"/>
      <c r="D168" s="22"/>
      <c r="E168" s="33"/>
      <c r="F168" s="44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34"/>
      <c r="S168" s="11"/>
      <c r="T168" s="11"/>
    </row>
    <row r="169" spans="1:20" ht="21" x14ac:dyDescent="0.4">
      <c r="A169" s="12"/>
      <c r="B169" s="22"/>
      <c r="C169" s="22"/>
      <c r="D169" s="22"/>
      <c r="E169" s="33"/>
      <c r="F169" s="44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34"/>
      <c r="S169" s="11"/>
      <c r="T169" s="11"/>
    </row>
    <row r="170" spans="1:20" ht="21" x14ac:dyDescent="0.4">
      <c r="A170" s="12"/>
      <c r="B170" s="22"/>
      <c r="C170" s="22"/>
      <c r="D170" s="22"/>
      <c r="E170" s="33"/>
      <c r="F170" s="44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34"/>
      <c r="S170" s="11"/>
      <c r="T170" s="11"/>
    </row>
    <row r="171" spans="1:20" ht="21" x14ac:dyDescent="0.4">
      <c r="A171" s="12"/>
      <c r="B171" s="22"/>
      <c r="C171" s="22"/>
      <c r="D171" s="22"/>
      <c r="E171" s="33"/>
      <c r="F171" s="44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34"/>
      <c r="S171" s="11"/>
      <c r="T171" s="11"/>
    </row>
    <row r="172" spans="1:20" ht="21" x14ac:dyDescent="0.4">
      <c r="A172" s="12"/>
      <c r="B172" s="22"/>
      <c r="C172" s="22"/>
      <c r="D172" s="22"/>
      <c r="E172" s="33"/>
      <c r="F172" s="44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34"/>
      <c r="S172" s="11"/>
      <c r="T172" s="11"/>
    </row>
    <row r="173" spans="1:20" ht="21" x14ac:dyDescent="0.4">
      <c r="A173" s="12"/>
      <c r="B173" s="22"/>
      <c r="C173" s="22"/>
      <c r="D173" s="22"/>
      <c r="E173" s="33"/>
      <c r="F173" s="44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34"/>
      <c r="S173" s="11"/>
      <c r="T173" s="11"/>
    </row>
    <row r="174" spans="1:20" ht="21" x14ac:dyDescent="0.4">
      <c r="A174" s="12"/>
      <c r="B174" s="22"/>
      <c r="C174" s="22"/>
      <c r="D174" s="22"/>
      <c r="E174" s="33"/>
      <c r="F174" s="44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34"/>
      <c r="S174" s="11"/>
      <c r="T174" s="11"/>
    </row>
    <row r="175" spans="1:20" ht="21" x14ac:dyDescent="0.4">
      <c r="A175" s="12"/>
      <c r="B175" s="22"/>
      <c r="C175" s="22"/>
      <c r="D175" s="22"/>
      <c r="E175" s="33"/>
      <c r="F175" s="44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34"/>
      <c r="S175" s="11"/>
      <c r="T175" s="11"/>
    </row>
    <row r="176" spans="1:20" ht="21" x14ac:dyDescent="0.4">
      <c r="A176" s="12"/>
      <c r="B176" s="22"/>
      <c r="C176" s="22"/>
      <c r="D176" s="22"/>
      <c r="E176" s="33"/>
      <c r="F176" s="44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34"/>
      <c r="S176" s="11"/>
      <c r="T176" s="11"/>
    </row>
    <row r="177" spans="1:20" ht="21" x14ac:dyDescent="0.4">
      <c r="A177" s="12"/>
      <c r="B177" s="22"/>
      <c r="C177" s="22"/>
      <c r="D177" s="22"/>
      <c r="E177" s="33"/>
      <c r="F177" s="44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34"/>
      <c r="S177" s="11"/>
      <c r="T177" s="11"/>
    </row>
    <row r="178" spans="1:20" ht="21" x14ac:dyDescent="0.4">
      <c r="A178" s="12"/>
      <c r="B178" s="22"/>
      <c r="C178" s="22"/>
      <c r="D178" s="22"/>
      <c r="E178" s="33"/>
      <c r="F178" s="44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34"/>
      <c r="S178" s="11"/>
      <c r="T178" s="11"/>
    </row>
    <row r="179" spans="1:20" ht="21" x14ac:dyDescent="0.4">
      <c r="A179" s="12"/>
      <c r="B179" s="22"/>
      <c r="C179" s="22"/>
      <c r="D179" s="22"/>
      <c r="E179" s="33"/>
      <c r="F179" s="44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34"/>
      <c r="S179" s="11"/>
      <c r="T179" s="11"/>
    </row>
    <row r="180" spans="1:20" ht="21" x14ac:dyDescent="0.4">
      <c r="A180" s="12"/>
      <c r="B180" s="22"/>
      <c r="C180" s="22"/>
      <c r="D180" s="22"/>
      <c r="E180" s="33"/>
      <c r="F180" s="44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34"/>
      <c r="S180" s="11"/>
      <c r="T180" s="11"/>
    </row>
    <row r="181" spans="1:20" ht="21" x14ac:dyDescent="0.4">
      <c r="A181" s="12"/>
      <c r="B181" s="22"/>
      <c r="C181" s="22"/>
      <c r="D181" s="22"/>
      <c r="E181" s="33"/>
      <c r="F181" s="44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34"/>
      <c r="S181" s="11"/>
      <c r="T181" s="11"/>
    </row>
    <row r="182" spans="1:20" ht="21" x14ac:dyDescent="0.4">
      <c r="A182" s="12"/>
      <c r="B182" s="22"/>
      <c r="C182" s="22"/>
      <c r="D182" s="22"/>
      <c r="E182" s="33"/>
      <c r="F182" s="44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34"/>
      <c r="S182" s="11"/>
      <c r="T182" s="11"/>
    </row>
    <row r="183" spans="1:20" ht="21" x14ac:dyDescent="0.4">
      <c r="A183" s="12"/>
      <c r="B183" s="22"/>
      <c r="C183" s="22"/>
      <c r="D183" s="22"/>
      <c r="E183" s="33"/>
      <c r="F183" s="44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34"/>
      <c r="S183" s="11"/>
      <c r="T183" s="11"/>
    </row>
    <row r="184" spans="1:20" ht="21" x14ac:dyDescent="0.4">
      <c r="A184" s="12"/>
      <c r="B184" s="22"/>
      <c r="C184" s="22"/>
      <c r="D184" s="22"/>
      <c r="E184" s="33"/>
      <c r="F184" s="44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34"/>
      <c r="S184" s="11"/>
      <c r="T184" s="11"/>
    </row>
    <row r="185" spans="1:20" ht="21" x14ac:dyDescent="0.4">
      <c r="A185" s="12"/>
      <c r="B185" s="22"/>
      <c r="C185" s="22"/>
      <c r="D185" s="22"/>
      <c r="E185" s="33"/>
      <c r="F185" s="44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34"/>
      <c r="S185" s="11"/>
      <c r="T185" s="11"/>
    </row>
    <row r="186" spans="1:20" ht="21" x14ac:dyDescent="0.4">
      <c r="A186" s="12"/>
      <c r="B186" s="22"/>
      <c r="C186" s="22"/>
      <c r="D186" s="22"/>
      <c r="E186" s="33"/>
      <c r="F186" s="44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34"/>
      <c r="S186" s="11"/>
      <c r="T186" s="11"/>
    </row>
    <row r="187" spans="1:20" ht="21" x14ac:dyDescent="0.4">
      <c r="A187" s="12"/>
      <c r="B187" s="22"/>
      <c r="C187" s="22"/>
      <c r="D187" s="22"/>
      <c r="E187" s="33"/>
      <c r="F187" s="44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34"/>
      <c r="S187" s="11"/>
      <c r="T187" s="11"/>
    </row>
    <row r="188" spans="1:20" ht="21" x14ac:dyDescent="0.4">
      <c r="A188" s="12"/>
      <c r="B188" s="22"/>
      <c r="C188" s="22"/>
      <c r="D188" s="22"/>
      <c r="E188" s="33"/>
      <c r="F188" s="44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34"/>
      <c r="S188" s="11"/>
      <c r="T188" s="11"/>
    </row>
    <row r="189" spans="1:20" ht="21" x14ac:dyDescent="0.4">
      <c r="A189" s="12"/>
      <c r="B189" s="22"/>
      <c r="C189" s="22"/>
      <c r="D189" s="22"/>
      <c r="E189" s="33"/>
      <c r="F189" s="44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34"/>
      <c r="S189" s="11"/>
      <c r="T189" s="11"/>
    </row>
    <row r="190" spans="1:20" ht="21" x14ac:dyDescent="0.4">
      <c r="A190" s="12"/>
      <c r="B190" s="22"/>
      <c r="C190" s="22"/>
      <c r="D190" s="22"/>
      <c r="E190" s="33"/>
      <c r="F190" s="44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34"/>
      <c r="S190" s="11"/>
      <c r="T190" s="11"/>
    </row>
    <row r="191" spans="1:20" ht="21" x14ac:dyDescent="0.4">
      <c r="A191" s="12"/>
      <c r="B191" s="22"/>
      <c r="C191" s="22"/>
      <c r="D191" s="22"/>
      <c r="E191" s="33"/>
      <c r="F191" s="44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34"/>
      <c r="S191" s="11"/>
      <c r="T191" s="11"/>
    </row>
    <row r="192" spans="1:20" ht="21" x14ac:dyDescent="0.4">
      <c r="A192" s="12"/>
      <c r="B192" s="22"/>
      <c r="C192" s="22"/>
      <c r="D192" s="22"/>
      <c r="E192" s="33"/>
      <c r="F192" s="44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34"/>
      <c r="S192" s="11"/>
      <c r="T192" s="11"/>
    </row>
    <row r="193" spans="1:20" ht="21" x14ac:dyDescent="0.4">
      <c r="A193" s="12"/>
      <c r="B193" s="22"/>
      <c r="C193" s="22"/>
      <c r="D193" s="22"/>
      <c r="E193" s="33"/>
      <c r="F193" s="44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34"/>
      <c r="S193" s="11"/>
      <c r="T193" s="11"/>
    </row>
    <row r="194" spans="1:20" ht="21" x14ac:dyDescent="0.4">
      <c r="A194" s="12"/>
      <c r="B194" s="22"/>
      <c r="C194" s="22"/>
      <c r="D194" s="22"/>
      <c r="E194" s="33"/>
      <c r="F194" s="44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34"/>
      <c r="S194" s="11"/>
      <c r="T194" s="11"/>
    </row>
    <row r="195" spans="1:20" ht="21" x14ac:dyDescent="0.4">
      <c r="A195" s="12"/>
      <c r="B195" s="22"/>
      <c r="C195" s="22"/>
      <c r="D195" s="22"/>
      <c r="E195" s="33"/>
      <c r="F195" s="44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34"/>
      <c r="S195" s="11"/>
      <c r="T195" s="11"/>
    </row>
    <row r="196" spans="1:20" ht="21" x14ac:dyDescent="0.4">
      <c r="A196" s="12"/>
      <c r="B196" s="22"/>
      <c r="C196" s="22"/>
      <c r="D196" s="22"/>
      <c r="E196" s="33"/>
      <c r="F196" s="44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34"/>
      <c r="S196" s="11"/>
      <c r="T196" s="11"/>
    </row>
    <row r="197" spans="1:20" ht="21" x14ac:dyDescent="0.4">
      <c r="A197" s="12"/>
      <c r="B197" s="22"/>
      <c r="C197" s="22"/>
      <c r="D197" s="22"/>
      <c r="E197" s="33"/>
      <c r="F197" s="44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34"/>
      <c r="S197" s="11"/>
      <c r="T197" s="11"/>
    </row>
    <row r="198" spans="1:20" ht="21" x14ac:dyDescent="0.4">
      <c r="A198" s="12"/>
      <c r="B198" s="22"/>
      <c r="C198" s="22"/>
      <c r="D198" s="22"/>
      <c r="E198" s="33"/>
      <c r="F198" s="44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34"/>
      <c r="S198" s="11"/>
      <c r="T198" s="11"/>
    </row>
    <row r="199" spans="1:20" ht="21" x14ac:dyDescent="0.4">
      <c r="A199" s="12"/>
      <c r="B199" s="22"/>
      <c r="C199" s="22"/>
      <c r="D199" s="22"/>
      <c r="E199" s="33"/>
      <c r="F199" s="44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34"/>
      <c r="S199" s="11"/>
      <c r="T199" s="11"/>
    </row>
    <row r="200" spans="1:20" ht="21" x14ac:dyDescent="0.4">
      <c r="A200" s="12"/>
      <c r="B200" s="22"/>
      <c r="C200" s="22"/>
      <c r="D200" s="22"/>
      <c r="E200" s="33"/>
      <c r="F200" s="44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34"/>
      <c r="S200" s="11"/>
      <c r="T200" s="11"/>
    </row>
    <row r="201" spans="1:20" ht="21" x14ac:dyDescent="0.4">
      <c r="A201" s="12"/>
      <c r="B201" s="22"/>
      <c r="C201" s="22"/>
      <c r="D201" s="22"/>
      <c r="E201" s="33"/>
      <c r="F201" s="44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34"/>
      <c r="S201" s="11"/>
      <c r="T201" s="11"/>
    </row>
    <row r="202" spans="1:20" ht="21" x14ac:dyDescent="0.4">
      <c r="A202" s="12"/>
      <c r="B202" s="22"/>
      <c r="C202" s="22"/>
      <c r="D202" s="22"/>
      <c r="E202" s="33"/>
      <c r="F202" s="44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34"/>
      <c r="S202" s="11"/>
      <c r="T202" s="11"/>
    </row>
    <row r="203" spans="1:20" ht="21" x14ac:dyDescent="0.4">
      <c r="A203" s="12"/>
      <c r="B203" s="22"/>
      <c r="C203" s="22"/>
      <c r="D203" s="22"/>
      <c r="E203" s="33"/>
      <c r="F203" s="44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34"/>
      <c r="S203" s="11"/>
      <c r="T203" s="11"/>
    </row>
    <row r="204" spans="1:20" ht="21" x14ac:dyDescent="0.4">
      <c r="A204" s="12"/>
      <c r="B204" s="22"/>
      <c r="C204" s="22"/>
      <c r="D204" s="22"/>
      <c r="E204" s="33"/>
      <c r="F204" s="44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34"/>
      <c r="S204" s="11"/>
      <c r="T204" s="11"/>
    </row>
    <row r="205" spans="1:20" ht="21" x14ac:dyDescent="0.4">
      <c r="A205" s="12"/>
      <c r="B205" s="22"/>
      <c r="C205" s="22"/>
      <c r="D205" s="22"/>
      <c r="E205" s="33"/>
      <c r="F205" s="44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34"/>
      <c r="S205" s="11"/>
      <c r="T205" s="11"/>
    </row>
    <row r="206" spans="1:20" ht="21" x14ac:dyDescent="0.4">
      <c r="A206" s="12"/>
      <c r="B206" s="22"/>
      <c r="C206" s="22"/>
      <c r="D206" s="22"/>
      <c r="E206" s="33"/>
      <c r="F206" s="44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34"/>
      <c r="S206" s="11"/>
      <c r="T206" s="11"/>
    </row>
    <row r="207" spans="1:20" ht="21" x14ac:dyDescent="0.4">
      <c r="A207" s="12"/>
      <c r="B207" s="22"/>
      <c r="C207" s="22"/>
      <c r="D207" s="22"/>
      <c r="E207" s="33"/>
      <c r="F207" s="44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34"/>
      <c r="S207" s="11"/>
      <c r="T207" s="11"/>
    </row>
    <row r="208" spans="1:20" ht="21" x14ac:dyDescent="0.4">
      <c r="A208" s="12"/>
      <c r="B208" s="22"/>
      <c r="C208" s="22"/>
      <c r="D208" s="22"/>
      <c r="E208" s="33"/>
      <c r="F208" s="44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34"/>
      <c r="S208" s="11"/>
      <c r="T208" s="11"/>
    </row>
    <row r="209" spans="1:20" ht="21" x14ac:dyDescent="0.4">
      <c r="A209" s="12"/>
      <c r="B209" s="22"/>
      <c r="C209" s="22"/>
      <c r="D209" s="22"/>
      <c r="E209" s="33"/>
      <c r="F209" s="44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34"/>
      <c r="S209" s="11"/>
      <c r="T209" s="11"/>
    </row>
    <row r="210" spans="1:20" ht="21" x14ac:dyDescent="0.4">
      <c r="A210" s="12"/>
      <c r="B210" s="22"/>
      <c r="C210" s="22"/>
      <c r="D210" s="22"/>
      <c r="E210" s="33"/>
      <c r="F210" s="44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34"/>
      <c r="S210" s="11"/>
      <c r="T210" s="11"/>
    </row>
    <row r="211" spans="1:20" ht="21" x14ac:dyDescent="0.4">
      <c r="A211" s="12"/>
      <c r="B211" s="22"/>
      <c r="C211" s="22"/>
      <c r="D211" s="22"/>
      <c r="E211" s="33"/>
      <c r="F211" s="44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34"/>
      <c r="S211" s="11"/>
      <c r="T211" s="11"/>
    </row>
    <row r="212" spans="1:20" ht="21" x14ac:dyDescent="0.4">
      <c r="A212" s="12"/>
      <c r="B212" s="22"/>
      <c r="C212" s="22"/>
      <c r="D212" s="22"/>
      <c r="E212" s="33"/>
      <c r="F212" s="44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34"/>
      <c r="S212" s="11"/>
      <c r="T212" s="11"/>
    </row>
    <row r="213" spans="1:20" ht="21" x14ac:dyDescent="0.4">
      <c r="A213" s="12"/>
      <c r="B213" s="22"/>
      <c r="C213" s="22"/>
      <c r="D213" s="22"/>
      <c r="E213" s="33"/>
      <c r="F213" s="44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34"/>
      <c r="S213" s="11"/>
      <c r="T213" s="11"/>
    </row>
    <row r="214" spans="1:20" ht="21" x14ac:dyDescent="0.4">
      <c r="A214" s="12"/>
      <c r="B214" s="22"/>
      <c r="C214" s="22"/>
      <c r="D214" s="22"/>
      <c r="E214" s="33"/>
      <c r="F214" s="44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34"/>
      <c r="S214" s="11"/>
      <c r="T214" s="11"/>
    </row>
    <row r="215" spans="1:20" ht="21" x14ac:dyDescent="0.4">
      <c r="A215" s="12"/>
      <c r="B215" s="22"/>
      <c r="C215" s="22"/>
      <c r="D215" s="22"/>
      <c r="E215" s="33"/>
      <c r="F215" s="44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34"/>
      <c r="S215" s="11"/>
      <c r="T215" s="11"/>
    </row>
    <row r="216" spans="1:20" ht="21" x14ac:dyDescent="0.4">
      <c r="A216" s="12"/>
      <c r="B216" s="22"/>
      <c r="C216" s="22"/>
      <c r="D216" s="22"/>
      <c r="E216" s="33"/>
      <c r="F216" s="44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34"/>
      <c r="S216" s="11"/>
      <c r="T216" s="11"/>
    </row>
    <row r="217" spans="1:20" ht="21" x14ac:dyDescent="0.4">
      <c r="A217" s="12"/>
      <c r="B217" s="22"/>
      <c r="C217" s="22"/>
      <c r="D217" s="22"/>
      <c r="E217" s="33"/>
      <c r="F217" s="44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34"/>
      <c r="S217" s="11"/>
      <c r="T217" s="11"/>
    </row>
    <row r="218" spans="1:20" ht="21" x14ac:dyDescent="0.4">
      <c r="A218" s="12"/>
      <c r="B218" s="22"/>
      <c r="C218" s="22"/>
      <c r="D218" s="22"/>
      <c r="E218" s="33"/>
      <c r="F218" s="44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34"/>
      <c r="S218" s="11"/>
      <c r="T218" s="11"/>
    </row>
    <row r="219" spans="1:20" ht="21" x14ac:dyDescent="0.4">
      <c r="A219" s="12"/>
      <c r="B219" s="22"/>
      <c r="C219" s="22"/>
      <c r="D219" s="22"/>
      <c r="E219" s="33"/>
      <c r="F219" s="44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34"/>
      <c r="S219" s="11"/>
      <c r="T219" s="11"/>
    </row>
    <row r="220" spans="1:20" ht="21" x14ac:dyDescent="0.4">
      <c r="A220" s="12"/>
      <c r="B220" s="22"/>
      <c r="C220" s="22"/>
      <c r="D220" s="22"/>
      <c r="E220" s="33"/>
      <c r="F220" s="44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34"/>
      <c r="S220" s="11"/>
      <c r="T220" s="11"/>
    </row>
    <row r="221" spans="1:20" ht="21" x14ac:dyDescent="0.4">
      <c r="A221" s="12"/>
      <c r="B221" s="22"/>
      <c r="C221" s="22"/>
      <c r="D221" s="22"/>
      <c r="E221" s="33"/>
      <c r="F221" s="44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34"/>
      <c r="S221" s="11"/>
      <c r="T221" s="11"/>
    </row>
    <row r="222" spans="1:20" ht="21" x14ac:dyDescent="0.4">
      <c r="A222" s="12"/>
      <c r="B222" s="22"/>
      <c r="C222" s="22"/>
      <c r="D222" s="22"/>
      <c r="E222" s="33"/>
      <c r="F222" s="44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34"/>
      <c r="S222" s="11"/>
      <c r="T222" s="11"/>
    </row>
    <row r="223" spans="1:20" ht="21" x14ac:dyDescent="0.4">
      <c r="A223" s="12"/>
      <c r="B223" s="22"/>
      <c r="C223" s="22"/>
      <c r="D223" s="22"/>
      <c r="E223" s="33"/>
      <c r="F223" s="44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34"/>
      <c r="S223" s="11"/>
      <c r="T223" s="11"/>
    </row>
    <row r="224" spans="1:20" ht="21" x14ac:dyDescent="0.4">
      <c r="A224" s="12"/>
      <c r="B224" s="22"/>
      <c r="C224" s="22"/>
      <c r="D224" s="22"/>
      <c r="E224" s="33"/>
      <c r="F224" s="44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34"/>
      <c r="S224" s="11"/>
      <c r="T224" s="11"/>
    </row>
    <row r="225" spans="1:20" ht="21" x14ac:dyDescent="0.4">
      <c r="A225" s="12"/>
      <c r="B225" s="22"/>
      <c r="C225" s="22"/>
      <c r="D225" s="22"/>
      <c r="E225" s="33"/>
      <c r="F225" s="44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34"/>
      <c r="S225" s="11"/>
      <c r="T225" s="11"/>
    </row>
    <row r="226" spans="1:20" ht="21" x14ac:dyDescent="0.4">
      <c r="A226" s="12"/>
      <c r="B226" s="22"/>
      <c r="C226" s="22"/>
      <c r="D226" s="22"/>
      <c r="E226" s="33"/>
      <c r="F226" s="44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34"/>
      <c r="S226" s="11"/>
      <c r="T226" s="11"/>
    </row>
    <row r="227" spans="1:20" ht="21" x14ac:dyDescent="0.4">
      <c r="A227" s="12"/>
      <c r="B227" s="22"/>
      <c r="C227" s="22"/>
      <c r="D227" s="22"/>
      <c r="E227" s="33"/>
      <c r="F227" s="44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34"/>
      <c r="S227" s="11"/>
      <c r="T227" s="11"/>
    </row>
    <row r="228" spans="1:20" ht="21" x14ac:dyDescent="0.4">
      <c r="A228" s="12"/>
      <c r="B228" s="22"/>
      <c r="C228" s="22"/>
      <c r="D228" s="22"/>
      <c r="E228" s="33"/>
      <c r="F228" s="44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34"/>
      <c r="S228" s="11"/>
      <c r="T228" s="11"/>
    </row>
    <row r="229" spans="1:20" ht="21" x14ac:dyDescent="0.4">
      <c r="A229" s="12"/>
      <c r="B229" s="22"/>
      <c r="C229" s="22"/>
      <c r="D229" s="22"/>
      <c r="E229" s="33"/>
      <c r="F229" s="44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34"/>
      <c r="S229" s="11"/>
      <c r="T229" s="11"/>
    </row>
    <row r="230" spans="1:20" ht="21" x14ac:dyDescent="0.4">
      <c r="A230" s="12"/>
      <c r="B230" s="22"/>
      <c r="C230" s="22"/>
      <c r="D230" s="22"/>
      <c r="E230" s="33"/>
      <c r="F230" s="44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34"/>
      <c r="S230" s="11"/>
      <c r="T230" s="11"/>
    </row>
    <row r="231" spans="1:20" ht="21" x14ac:dyDescent="0.4">
      <c r="A231" s="12"/>
      <c r="B231" s="22"/>
      <c r="C231" s="22"/>
      <c r="D231" s="22"/>
      <c r="E231" s="33"/>
      <c r="F231" s="44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34"/>
      <c r="S231" s="11"/>
      <c r="T231" s="11"/>
    </row>
    <row r="232" spans="1:20" ht="21" x14ac:dyDescent="0.4">
      <c r="A232" s="12"/>
      <c r="B232" s="22"/>
      <c r="C232" s="22"/>
      <c r="D232" s="22"/>
      <c r="E232" s="33"/>
      <c r="F232" s="44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34"/>
      <c r="S232" s="11"/>
      <c r="T232" s="11"/>
    </row>
    <row r="233" spans="1:20" ht="21" x14ac:dyDescent="0.4">
      <c r="A233" s="12"/>
      <c r="B233" s="22"/>
      <c r="C233" s="22"/>
      <c r="D233" s="22"/>
      <c r="E233" s="33"/>
      <c r="F233" s="44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34"/>
      <c r="S233" s="11"/>
      <c r="T233" s="11"/>
    </row>
    <row r="234" spans="1:20" ht="21" x14ac:dyDescent="0.4">
      <c r="A234" s="12"/>
      <c r="B234" s="22"/>
      <c r="C234" s="22"/>
      <c r="D234" s="22"/>
      <c r="E234" s="33"/>
      <c r="F234" s="44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34"/>
      <c r="S234" s="11"/>
      <c r="T234" s="11"/>
    </row>
    <row r="235" spans="1:20" ht="21" x14ac:dyDescent="0.4">
      <c r="A235" s="12"/>
      <c r="B235" s="22"/>
      <c r="C235" s="22"/>
      <c r="D235" s="22"/>
      <c r="E235" s="33"/>
      <c r="F235" s="44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34"/>
      <c r="S235" s="11"/>
      <c r="T235" s="11"/>
    </row>
    <row r="236" spans="1:20" ht="21" x14ac:dyDescent="0.4">
      <c r="A236" s="12"/>
      <c r="B236" s="22"/>
      <c r="C236" s="22"/>
      <c r="D236" s="22"/>
      <c r="E236" s="33"/>
      <c r="F236" s="44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34"/>
      <c r="S236" s="11"/>
      <c r="T236" s="11"/>
    </row>
    <row r="237" spans="1:20" ht="21" x14ac:dyDescent="0.4">
      <c r="A237" s="12"/>
      <c r="B237" s="22"/>
      <c r="C237" s="22"/>
      <c r="D237" s="22"/>
      <c r="E237" s="33"/>
      <c r="F237" s="44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34"/>
      <c r="S237" s="11"/>
      <c r="T237" s="11"/>
    </row>
    <row r="238" spans="1:20" ht="21" x14ac:dyDescent="0.4">
      <c r="A238" s="12"/>
      <c r="B238" s="22"/>
      <c r="C238" s="22"/>
      <c r="D238" s="22"/>
      <c r="E238" s="33"/>
      <c r="F238" s="44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34"/>
      <c r="S238" s="11"/>
      <c r="T238" s="11"/>
    </row>
    <row r="239" spans="1:20" ht="21" x14ac:dyDescent="0.4">
      <c r="A239" s="12"/>
      <c r="B239" s="22"/>
      <c r="C239" s="22"/>
      <c r="D239" s="22"/>
      <c r="E239" s="33"/>
      <c r="F239" s="44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34"/>
      <c r="S239" s="11"/>
      <c r="T239" s="11"/>
    </row>
    <row r="240" spans="1:20" ht="21" x14ac:dyDescent="0.4">
      <c r="A240" s="12"/>
      <c r="B240" s="22"/>
      <c r="C240" s="22"/>
      <c r="D240" s="22"/>
      <c r="E240" s="33"/>
      <c r="F240" s="44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34"/>
      <c r="S240" s="11"/>
      <c r="T240" s="11"/>
    </row>
    <row r="241" spans="1:20" ht="21" x14ac:dyDescent="0.4">
      <c r="A241" s="12"/>
      <c r="B241" s="22"/>
      <c r="C241" s="22"/>
      <c r="D241" s="22"/>
      <c r="E241" s="33"/>
      <c r="F241" s="44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34"/>
      <c r="S241" s="11"/>
      <c r="T241" s="11"/>
    </row>
    <row r="242" spans="1:20" ht="21" x14ac:dyDescent="0.4">
      <c r="A242" s="12"/>
      <c r="B242" s="22"/>
      <c r="C242" s="22"/>
      <c r="D242" s="22"/>
      <c r="E242" s="33"/>
      <c r="F242" s="44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34"/>
      <c r="S242" s="11"/>
      <c r="T242" s="11"/>
    </row>
    <row r="243" spans="1:20" ht="21" x14ac:dyDescent="0.4">
      <c r="A243" s="12"/>
      <c r="B243" s="22"/>
      <c r="C243" s="22"/>
      <c r="D243" s="22"/>
      <c r="E243" s="33"/>
      <c r="F243" s="44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34"/>
      <c r="S243" s="11"/>
      <c r="T243" s="11"/>
    </row>
    <row r="244" spans="1:20" ht="21" x14ac:dyDescent="0.4">
      <c r="A244" s="12"/>
      <c r="B244" s="22"/>
      <c r="C244" s="22"/>
      <c r="D244" s="22"/>
      <c r="E244" s="33"/>
      <c r="F244" s="44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34"/>
      <c r="S244" s="11"/>
      <c r="T244" s="11"/>
    </row>
    <row r="245" spans="1:20" ht="21" x14ac:dyDescent="0.4">
      <c r="A245" s="12"/>
      <c r="B245" s="22"/>
      <c r="C245" s="22"/>
      <c r="D245" s="22"/>
      <c r="E245" s="33"/>
      <c r="F245" s="44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34"/>
      <c r="S245" s="11"/>
      <c r="T245" s="11"/>
    </row>
    <row r="246" spans="1:20" ht="21" x14ac:dyDescent="0.4">
      <c r="A246" s="12"/>
      <c r="B246" s="22"/>
      <c r="C246" s="22"/>
      <c r="D246" s="22"/>
      <c r="E246" s="33"/>
      <c r="F246" s="44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34"/>
      <c r="S246" s="11"/>
      <c r="T246" s="11"/>
    </row>
    <row r="247" spans="1:20" ht="21" x14ac:dyDescent="0.4">
      <c r="A247" s="12"/>
      <c r="B247" s="22"/>
      <c r="C247" s="22"/>
      <c r="D247" s="22"/>
      <c r="E247" s="33"/>
      <c r="F247" s="44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34"/>
      <c r="S247" s="11"/>
      <c r="T247" s="11"/>
    </row>
    <row r="248" spans="1:20" ht="21" x14ac:dyDescent="0.4">
      <c r="A248" s="12"/>
      <c r="B248" s="22"/>
      <c r="C248" s="22"/>
      <c r="D248" s="22"/>
      <c r="E248" s="33"/>
      <c r="F248" s="44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34"/>
      <c r="S248" s="11"/>
      <c r="T248" s="11"/>
    </row>
    <row r="249" spans="1:20" ht="21" x14ac:dyDescent="0.4">
      <c r="A249" s="12"/>
      <c r="B249" s="22"/>
      <c r="C249" s="22"/>
      <c r="D249" s="22"/>
      <c r="E249" s="33"/>
      <c r="F249" s="44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34"/>
      <c r="S249" s="11"/>
      <c r="T249" s="11"/>
    </row>
    <row r="250" spans="1:20" ht="21" x14ac:dyDescent="0.4">
      <c r="A250" s="12"/>
      <c r="B250" s="22"/>
      <c r="C250" s="22"/>
      <c r="D250" s="22"/>
      <c r="E250" s="33"/>
      <c r="F250" s="44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34"/>
      <c r="S250" s="11"/>
      <c r="T250" s="11"/>
    </row>
    <row r="251" spans="1:20" ht="21" x14ac:dyDescent="0.4">
      <c r="A251" s="12"/>
      <c r="B251" s="22"/>
      <c r="C251" s="22"/>
      <c r="D251" s="22"/>
      <c r="E251" s="33"/>
      <c r="F251" s="44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34"/>
      <c r="S251" s="11"/>
      <c r="T251" s="11"/>
    </row>
    <row r="252" spans="1:20" ht="21" x14ac:dyDescent="0.4">
      <c r="A252" s="12"/>
      <c r="B252" s="22"/>
      <c r="C252" s="22"/>
      <c r="D252" s="22"/>
      <c r="E252" s="33"/>
      <c r="F252" s="44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34"/>
      <c r="S252" s="11"/>
      <c r="T252" s="11"/>
    </row>
    <row r="253" spans="1:20" ht="21" x14ac:dyDescent="0.4">
      <c r="A253" s="12"/>
      <c r="B253" s="22"/>
      <c r="C253" s="22"/>
      <c r="D253" s="22"/>
      <c r="E253" s="33"/>
      <c r="F253" s="44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34"/>
      <c r="S253" s="11"/>
      <c r="T253" s="11"/>
    </row>
    <row r="254" spans="1:20" ht="21" x14ac:dyDescent="0.4">
      <c r="A254" s="12"/>
      <c r="B254" s="22"/>
      <c r="C254" s="22"/>
      <c r="D254" s="22"/>
      <c r="E254" s="33"/>
      <c r="F254" s="44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34"/>
      <c r="S254" s="11"/>
      <c r="T254" s="11"/>
    </row>
    <row r="255" spans="1:20" ht="21" x14ac:dyDescent="0.4">
      <c r="A255" s="12"/>
      <c r="B255" s="22"/>
      <c r="C255" s="22"/>
      <c r="D255" s="22"/>
      <c r="E255" s="33"/>
      <c r="F255" s="44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34"/>
      <c r="S255" s="11"/>
      <c r="T255" s="11"/>
    </row>
    <row r="256" spans="1:20" ht="21" x14ac:dyDescent="0.4">
      <c r="A256" s="12"/>
      <c r="B256" s="22"/>
      <c r="C256" s="22"/>
      <c r="D256" s="22"/>
      <c r="E256" s="33"/>
      <c r="F256" s="44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34"/>
      <c r="S256" s="11"/>
      <c r="T256" s="11"/>
    </row>
    <row r="257" spans="1:20" ht="21" x14ac:dyDescent="0.4">
      <c r="A257" s="12"/>
      <c r="B257" s="22"/>
      <c r="C257" s="22"/>
      <c r="D257" s="22"/>
      <c r="E257" s="33"/>
      <c r="F257" s="44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34"/>
      <c r="S257" s="11"/>
      <c r="T257" s="11"/>
    </row>
    <row r="258" spans="1:20" ht="21" x14ac:dyDescent="0.4">
      <c r="A258" s="12"/>
      <c r="B258" s="22"/>
      <c r="C258" s="22"/>
      <c r="D258" s="22"/>
      <c r="E258" s="33"/>
      <c r="F258" s="44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34"/>
      <c r="S258" s="11"/>
      <c r="T258" s="11"/>
    </row>
    <row r="259" spans="1:20" ht="21" x14ac:dyDescent="0.4">
      <c r="A259" s="12"/>
      <c r="B259" s="22"/>
      <c r="C259" s="22"/>
      <c r="D259" s="22"/>
      <c r="E259" s="33"/>
      <c r="F259" s="44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34"/>
      <c r="S259" s="11"/>
      <c r="T259" s="11"/>
    </row>
    <row r="260" spans="1:20" ht="21" x14ac:dyDescent="0.4">
      <c r="A260" s="12"/>
      <c r="B260" s="22"/>
      <c r="C260" s="22"/>
      <c r="D260" s="22"/>
      <c r="E260" s="33"/>
      <c r="F260" s="44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34"/>
      <c r="S260" s="11"/>
      <c r="T260" s="11"/>
    </row>
    <row r="261" spans="1:20" ht="21" x14ac:dyDescent="0.4">
      <c r="A261" s="12"/>
      <c r="B261" s="22"/>
      <c r="C261" s="22"/>
      <c r="D261" s="22"/>
      <c r="E261" s="33"/>
      <c r="F261" s="44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34"/>
      <c r="S261" s="11"/>
      <c r="T261" s="11"/>
    </row>
    <row r="262" spans="1:20" ht="21" x14ac:dyDescent="0.4">
      <c r="A262" s="12"/>
      <c r="B262" s="22"/>
      <c r="C262" s="22"/>
      <c r="D262" s="22"/>
      <c r="E262" s="33"/>
      <c r="F262" s="44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34"/>
      <c r="S262" s="11"/>
      <c r="T262" s="11"/>
    </row>
    <row r="263" spans="1:20" ht="21" x14ac:dyDescent="0.4">
      <c r="A263" s="12"/>
      <c r="B263" s="22"/>
      <c r="C263" s="22"/>
      <c r="D263" s="22"/>
      <c r="E263" s="33"/>
      <c r="F263" s="44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34"/>
      <c r="S263" s="11"/>
      <c r="T263" s="11"/>
    </row>
    <row r="264" spans="1:20" ht="21" x14ac:dyDescent="0.4">
      <c r="A264" s="12"/>
      <c r="B264" s="22"/>
      <c r="C264" s="22"/>
      <c r="D264" s="22"/>
      <c r="E264" s="33"/>
      <c r="F264" s="44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34"/>
      <c r="S264" s="11"/>
      <c r="T264" s="11"/>
    </row>
    <row r="265" spans="1:20" ht="21" x14ac:dyDescent="0.4">
      <c r="A265" s="12"/>
      <c r="B265" s="22"/>
      <c r="C265" s="22"/>
      <c r="D265" s="22"/>
      <c r="E265" s="33"/>
      <c r="F265" s="44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34"/>
      <c r="S265" s="11"/>
      <c r="T265" s="11"/>
    </row>
    <row r="266" spans="1:20" ht="21" x14ac:dyDescent="0.4">
      <c r="A266" s="12"/>
      <c r="B266" s="22"/>
      <c r="C266" s="22"/>
      <c r="D266" s="22"/>
      <c r="E266" s="33"/>
      <c r="F266" s="44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34"/>
      <c r="S266" s="11"/>
      <c r="T266" s="11"/>
    </row>
    <row r="267" spans="1:20" ht="21" x14ac:dyDescent="0.4">
      <c r="A267" s="12"/>
      <c r="B267" s="22"/>
      <c r="C267" s="22"/>
      <c r="D267" s="22"/>
      <c r="E267" s="33"/>
      <c r="F267" s="44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34"/>
      <c r="S267" s="11"/>
      <c r="T267" s="11"/>
    </row>
    <row r="268" spans="1:20" ht="21" x14ac:dyDescent="0.4">
      <c r="A268" s="12"/>
      <c r="B268" s="22"/>
      <c r="C268" s="22"/>
      <c r="D268" s="22"/>
      <c r="E268" s="33"/>
      <c r="F268" s="44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34"/>
      <c r="S268" s="11"/>
      <c r="T268" s="11"/>
    </row>
    <row r="269" spans="1:20" ht="21" x14ac:dyDescent="0.4">
      <c r="A269" s="12"/>
      <c r="B269" s="22"/>
      <c r="C269" s="22"/>
      <c r="D269" s="22"/>
      <c r="E269" s="33"/>
      <c r="F269" s="44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34"/>
      <c r="S269" s="11"/>
      <c r="T269" s="11"/>
    </row>
    <row r="270" spans="1:20" ht="21" x14ac:dyDescent="0.4">
      <c r="A270" s="12"/>
      <c r="B270" s="22"/>
      <c r="C270" s="22"/>
      <c r="D270" s="22"/>
      <c r="E270" s="33"/>
      <c r="F270" s="44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34"/>
      <c r="S270" s="11"/>
      <c r="T270" s="11"/>
    </row>
    <row r="271" spans="1:20" ht="21" x14ac:dyDescent="0.4">
      <c r="A271" s="12"/>
      <c r="B271" s="22"/>
      <c r="C271" s="22"/>
      <c r="D271" s="22"/>
      <c r="E271" s="33"/>
      <c r="F271" s="44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34"/>
      <c r="S271" s="11"/>
      <c r="T271" s="11"/>
    </row>
    <row r="272" spans="1:20" ht="21" x14ac:dyDescent="0.4">
      <c r="A272" s="12"/>
      <c r="B272" s="22"/>
      <c r="C272" s="22"/>
      <c r="D272" s="22"/>
      <c r="E272" s="33"/>
      <c r="F272" s="44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34"/>
      <c r="S272" s="11"/>
      <c r="T272" s="11"/>
    </row>
    <row r="273" spans="1:20" ht="21" x14ac:dyDescent="0.4">
      <c r="A273" s="12"/>
      <c r="B273" s="22"/>
      <c r="C273" s="22"/>
      <c r="D273" s="22"/>
      <c r="E273" s="33"/>
      <c r="F273" s="44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34"/>
      <c r="S273" s="11"/>
      <c r="T273" s="11"/>
    </row>
    <row r="274" spans="1:20" ht="21" x14ac:dyDescent="0.4">
      <c r="A274" s="12"/>
      <c r="B274" s="22"/>
      <c r="C274" s="22"/>
      <c r="D274" s="22"/>
      <c r="E274" s="33"/>
      <c r="F274" s="44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34"/>
      <c r="S274" s="11"/>
      <c r="T274" s="11"/>
    </row>
    <row r="275" spans="1:20" ht="21" x14ac:dyDescent="0.4">
      <c r="A275" s="12"/>
      <c r="B275" s="22"/>
      <c r="C275" s="22"/>
      <c r="D275" s="22"/>
      <c r="E275" s="33"/>
      <c r="F275" s="44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34"/>
      <c r="S275" s="11"/>
      <c r="T275" s="11"/>
    </row>
    <row r="276" spans="1:20" ht="21" x14ac:dyDescent="0.4">
      <c r="A276" s="12"/>
      <c r="B276" s="22"/>
      <c r="C276" s="22"/>
      <c r="D276" s="22"/>
      <c r="E276" s="33"/>
      <c r="F276" s="44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34"/>
      <c r="S276" s="11"/>
      <c r="T276" s="11"/>
    </row>
    <row r="277" spans="1:20" ht="21" x14ac:dyDescent="0.4">
      <c r="A277" s="12"/>
      <c r="B277" s="22"/>
      <c r="C277" s="22"/>
      <c r="D277" s="22"/>
      <c r="E277" s="33"/>
      <c r="F277" s="44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34"/>
      <c r="S277" s="11"/>
      <c r="T277" s="11"/>
    </row>
    <row r="278" spans="1:20" ht="21" x14ac:dyDescent="0.4">
      <c r="A278" s="12"/>
      <c r="B278" s="22"/>
      <c r="C278" s="22"/>
      <c r="D278" s="22"/>
      <c r="E278" s="33"/>
      <c r="F278" s="44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34"/>
      <c r="S278" s="11"/>
      <c r="T278" s="11"/>
    </row>
    <row r="279" spans="1:20" ht="21" x14ac:dyDescent="0.4">
      <c r="A279" s="12"/>
      <c r="B279" s="22"/>
      <c r="C279" s="22"/>
      <c r="D279" s="22"/>
      <c r="E279" s="33"/>
      <c r="F279" s="44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34"/>
      <c r="S279" s="11"/>
      <c r="T279" s="11"/>
    </row>
    <row r="280" spans="1:20" ht="21" x14ac:dyDescent="0.4">
      <c r="A280" s="12"/>
      <c r="B280" s="22"/>
      <c r="C280" s="22"/>
      <c r="D280" s="22"/>
      <c r="E280" s="33"/>
      <c r="F280" s="44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34"/>
      <c r="S280" s="11"/>
      <c r="T280" s="11"/>
    </row>
    <row r="281" spans="1:20" ht="21" x14ac:dyDescent="0.4">
      <c r="A281" s="12"/>
      <c r="B281" s="22"/>
      <c r="C281" s="22"/>
      <c r="D281" s="22"/>
      <c r="E281" s="33"/>
      <c r="F281" s="44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34"/>
      <c r="S281" s="11"/>
      <c r="T281" s="11"/>
    </row>
    <row r="282" spans="1:20" ht="21" x14ac:dyDescent="0.4">
      <c r="A282" s="12"/>
      <c r="B282" s="22"/>
      <c r="C282" s="22"/>
      <c r="D282" s="22"/>
      <c r="E282" s="33"/>
      <c r="F282" s="44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34"/>
      <c r="S282" s="11"/>
      <c r="T282" s="11"/>
    </row>
    <row r="283" spans="1:20" ht="21" x14ac:dyDescent="0.4">
      <c r="A283" s="12"/>
      <c r="B283" s="22"/>
      <c r="C283" s="22"/>
      <c r="D283" s="22"/>
      <c r="E283" s="33"/>
      <c r="F283" s="44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34"/>
      <c r="S283" s="11"/>
      <c r="T283" s="11"/>
    </row>
    <row r="284" spans="1:20" ht="21" x14ac:dyDescent="0.4">
      <c r="A284" s="12"/>
      <c r="B284" s="22"/>
      <c r="C284" s="22"/>
      <c r="D284" s="22"/>
      <c r="E284" s="33"/>
      <c r="F284" s="44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34"/>
      <c r="S284" s="11"/>
      <c r="T284" s="11"/>
    </row>
    <row r="285" spans="1:20" ht="21" x14ac:dyDescent="0.4">
      <c r="A285" s="12"/>
      <c r="B285" s="22"/>
      <c r="C285" s="22"/>
      <c r="D285" s="22"/>
      <c r="E285" s="33"/>
      <c r="F285" s="44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34"/>
      <c r="S285" s="11"/>
      <c r="T285" s="11"/>
    </row>
    <row r="286" spans="1:20" ht="21" x14ac:dyDescent="0.4">
      <c r="A286" s="12"/>
      <c r="B286" s="22"/>
      <c r="C286" s="22"/>
      <c r="D286" s="22"/>
      <c r="E286" s="33"/>
      <c r="F286" s="44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34"/>
      <c r="S286" s="11"/>
      <c r="T286" s="11"/>
    </row>
    <row r="287" spans="1:20" ht="21" x14ac:dyDescent="0.4">
      <c r="A287" s="12"/>
      <c r="B287" s="22"/>
      <c r="C287" s="22"/>
      <c r="D287" s="22"/>
      <c r="E287" s="33"/>
      <c r="F287" s="44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34"/>
      <c r="S287" s="11"/>
      <c r="T287" s="11"/>
    </row>
    <row r="288" spans="1:20" ht="21" x14ac:dyDescent="0.4">
      <c r="A288" s="12"/>
      <c r="B288" s="22"/>
      <c r="C288" s="22"/>
      <c r="D288" s="22"/>
      <c r="E288" s="33"/>
      <c r="F288" s="44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34"/>
      <c r="S288" s="11"/>
      <c r="T288" s="11"/>
    </row>
    <row r="289" spans="1:20" ht="21" x14ac:dyDescent="0.4">
      <c r="A289" s="12"/>
      <c r="B289" s="22"/>
      <c r="C289" s="22"/>
      <c r="D289" s="22"/>
      <c r="E289" s="33"/>
      <c r="F289" s="44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34"/>
      <c r="S289" s="11"/>
      <c r="T289" s="11"/>
    </row>
    <row r="290" spans="1:20" ht="21" x14ac:dyDescent="0.4">
      <c r="A290" s="12"/>
      <c r="B290" s="22"/>
      <c r="C290" s="22"/>
      <c r="D290" s="22"/>
      <c r="E290" s="33"/>
      <c r="F290" s="44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34"/>
      <c r="S290" s="11"/>
      <c r="T290" s="11"/>
    </row>
    <row r="291" spans="1:20" ht="21" x14ac:dyDescent="0.4">
      <c r="A291" s="12"/>
      <c r="B291" s="22"/>
      <c r="C291" s="22"/>
      <c r="D291" s="22"/>
      <c r="E291" s="33"/>
      <c r="F291" s="44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34"/>
      <c r="S291" s="11"/>
      <c r="T291" s="11"/>
    </row>
    <row r="292" spans="1:20" ht="21" x14ac:dyDescent="0.4">
      <c r="A292" s="12"/>
      <c r="B292" s="22"/>
      <c r="C292" s="22"/>
      <c r="D292" s="22"/>
      <c r="E292" s="33"/>
      <c r="F292" s="44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34"/>
      <c r="S292" s="11"/>
      <c r="T292" s="11"/>
    </row>
    <row r="293" spans="1:20" ht="21" x14ac:dyDescent="0.4">
      <c r="A293" s="12"/>
      <c r="B293" s="22"/>
      <c r="C293" s="22"/>
      <c r="D293" s="22"/>
      <c r="E293" s="33"/>
      <c r="F293" s="44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34"/>
      <c r="S293" s="11"/>
      <c r="T293" s="11"/>
    </row>
    <row r="294" spans="1:20" ht="21" x14ac:dyDescent="0.4">
      <c r="A294" s="12"/>
      <c r="B294" s="22"/>
      <c r="C294" s="22"/>
      <c r="D294" s="22"/>
      <c r="E294" s="33"/>
      <c r="F294" s="44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34"/>
      <c r="S294" s="11"/>
      <c r="T294" s="11"/>
    </row>
    <row r="295" spans="1:20" ht="21" x14ac:dyDescent="0.4">
      <c r="A295" s="12"/>
      <c r="B295" s="22"/>
      <c r="C295" s="22"/>
      <c r="D295" s="22"/>
      <c r="E295" s="33"/>
      <c r="F295" s="44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34"/>
      <c r="S295" s="11"/>
      <c r="T295" s="11"/>
    </row>
    <row r="296" spans="1:20" ht="21" x14ac:dyDescent="0.4">
      <c r="A296" s="12"/>
      <c r="B296" s="22"/>
      <c r="C296" s="22"/>
      <c r="D296" s="22"/>
      <c r="E296" s="33"/>
      <c r="F296" s="44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34"/>
      <c r="S296" s="11"/>
      <c r="T296" s="11"/>
    </row>
    <row r="297" spans="1:20" ht="21" x14ac:dyDescent="0.4">
      <c r="A297" s="12"/>
      <c r="B297" s="22"/>
      <c r="C297" s="22"/>
      <c r="D297" s="22"/>
      <c r="E297" s="33"/>
      <c r="F297" s="44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34"/>
      <c r="S297" s="11"/>
      <c r="T297" s="11"/>
    </row>
    <row r="298" spans="1:20" ht="21" x14ac:dyDescent="0.4">
      <c r="A298" s="12"/>
      <c r="B298" s="22"/>
      <c r="C298" s="22"/>
      <c r="D298" s="22"/>
      <c r="E298" s="33"/>
      <c r="F298" s="44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34"/>
      <c r="S298" s="11"/>
      <c r="T298" s="11"/>
    </row>
    <row r="299" spans="1:20" ht="21" x14ac:dyDescent="0.4">
      <c r="A299" s="12"/>
      <c r="B299" s="22"/>
      <c r="C299" s="22"/>
      <c r="D299" s="22"/>
      <c r="E299" s="33"/>
      <c r="F299" s="44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34"/>
      <c r="S299" s="11"/>
      <c r="T299" s="11"/>
    </row>
    <row r="300" spans="1:20" ht="21" x14ac:dyDescent="0.4">
      <c r="A300" s="12"/>
      <c r="B300" s="22"/>
      <c r="C300" s="22"/>
      <c r="D300" s="22"/>
      <c r="E300" s="33"/>
      <c r="F300" s="44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34"/>
      <c r="S300" s="11"/>
      <c r="T300" s="11"/>
    </row>
    <row r="301" spans="1:20" ht="21" x14ac:dyDescent="0.4">
      <c r="A301" s="12"/>
      <c r="B301" s="22"/>
      <c r="C301" s="22"/>
      <c r="D301" s="22"/>
      <c r="E301" s="33"/>
      <c r="F301" s="44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34"/>
      <c r="S301" s="11"/>
      <c r="T301" s="11"/>
    </row>
    <row r="302" spans="1:20" ht="21" x14ac:dyDescent="0.4">
      <c r="A302" s="12"/>
      <c r="B302" s="22"/>
      <c r="C302" s="22"/>
      <c r="D302" s="22"/>
      <c r="E302" s="33"/>
      <c r="F302" s="44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34"/>
      <c r="S302" s="11"/>
      <c r="T302" s="11"/>
    </row>
    <row r="303" spans="1:20" ht="21" x14ac:dyDescent="0.4">
      <c r="A303" s="12"/>
      <c r="B303" s="22"/>
      <c r="C303" s="22"/>
      <c r="D303" s="22"/>
      <c r="E303" s="33"/>
      <c r="F303" s="44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34"/>
      <c r="S303" s="11"/>
      <c r="T303" s="11"/>
    </row>
    <row r="304" spans="1:20" ht="21" x14ac:dyDescent="0.4">
      <c r="A304" s="12"/>
      <c r="B304" s="22"/>
      <c r="C304" s="22"/>
      <c r="D304" s="22"/>
      <c r="E304" s="33"/>
      <c r="F304" s="44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34"/>
      <c r="S304" s="11"/>
      <c r="T304" s="11"/>
    </row>
    <row r="305" spans="1:20" ht="21" x14ac:dyDescent="0.4">
      <c r="A305" s="12"/>
      <c r="B305" s="22"/>
      <c r="C305" s="22"/>
      <c r="D305" s="22"/>
      <c r="E305" s="33"/>
      <c r="F305" s="44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34"/>
      <c r="S305" s="11"/>
      <c r="T305" s="11"/>
    </row>
    <row r="306" spans="1:20" ht="21" x14ac:dyDescent="0.4">
      <c r="A306" s="12"/>
      <c r="B306" s="22"/>
      <c r="C306" s="22"/>
      <c r="D306" s="22"/>
      <c r="E306" s="33"/>
      <c r="F306" s="44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34"/>
      <c r="S306" s="11"/>
      <c r="T306" s="11"/>
    </row>
    <row r="307" spans="1:20" ht="21" x14ac:dyDescent="0.4">
      <c r="A307" s="12"/>
      <c r="B307" s="22"/>
      <c r="C307" s="22"/>
      <c r="D307" s="22"/>
      <c r="E307" s="33"/>
      <c r="F307" s="44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34"/>
      <c r="S307" s="11"/>
      <c r="T307" s="11"/>
    </row>
    <row r="308" spans="1:20" ht="21" x14ac:dyDescent="0.4">
      <c r="A308" s="12"/>
      <c r="B308" s="22"/>
      <c r="C308" s="22"/>
      <c r="D308" s="22"/>
      <c r="E308" s="33"/>
      <c r="F308" s="44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34"/>
      <c r="S308" s="11"/>
      <c r="T308" s="11"/>
    </row>
    <row r="309" spans="1:20" ht="21" x14ac:dyDescent="0.4">
      <c r="A309" s="12"/>
      <c r="B309" s="22"/>
      <c r="C309" s="22"/>
      <c r="D309" s="22"/>
      <c r="E309" s="33"/>
      <c r="F309" s="44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34"/>
      <c r="S309" s="11"/>
      <c r="T309" s="11"/>
    </row>
    <row r="310" spans="1:20" ht="21" x14ac:dyDescent="0.4">
      <c r="A310" s="12"/>
      <c r="B310" s="22"/>
      <c r="C310" s="22"/>
      <c r="D310" s="22"/>
      <c r="E310" s="33"/>
      <c r="F310" s="44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34"/>
      <c r="S310" s="11"/>
      <c r="T310" s="11"/>
    </row>
    <row r="311" spans="1:20" ht="21" x14ac:dyDescent="0.4">
      <c r="A311" s="12"/>
      <c r="B311" s="22"/>
      <c r="C311" s="22"/>
      <c r="D311" s="22"/>
      <c r="E311" s="33"/>
      <c r="F311" s="44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34"/>
      <c r="S311" s="11"/>
      <c r="T311" s="11"/>
    </row>
    <row r="312" spans="1:20" ht="21" x14ac:dyDescent="0.4">
      <c r="A312" s="12"/>
      <c r="B312" s="22"/>
      <c r="C312" s="22"/>
      <c r="D312" s="22"/>
      <c r="E312" s="33"/>
      <c r="F312" s="44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34"/>
      <c r="S312" s="11"/>
      <c r="T312" s="11"/>
    </row>
    <row r="313" spans="1:20" ht="21" x14ac:dyDescent="0.4">
      <c r="A313" s="12"/>
      <c r="B313" s="22"/>
      <c r="C313" s="22"/>
      <c r="D313" s="22"/>
      <c r="E313" s="33"/>
      <c r="F313" s="44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34"/>
      <c r="S313" s="11"/>
      <c r="T313" s="11"/>
    </row>
    <row r="314" spans="1:20" ht="21" x14ac:dyDescent="0.4">
      <c r="A314" s="12"/>
      <c r="B314" s="22"/>
      <c r="C314" s="22"/>
      <c r="D314" s="22"/>
      <c r="E314" s="33"/>
      <c r="F314" s="44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34"/>
      <c r="S314" s="11"/>
      <c r="T314" s="11"/>
    </row>
    <row r="315" spans="1:20" ht="21" x14ac:dyDescent="0.4">
      <c r="A315" s="12"/>
      <c r="B315" s="22"/>
      <c r="C315" s="22"/>
      <c r="D315" s="22"/>
      <c r="E315" s="33"/>
      <c r="F315" s="44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34"/>
      <c r="S315" s="11"/>
      <c r="T315" s="11"/>
    </row>
    <row r="316" spans="1:20" ht="21" x14ac:dyDescent="0.4">
      <c r="A316" s="12"/>
      <c r="B316" s="22"/>
      <c r="C316" s="22"/>
      <c r="D316" s="22"/>
      <c r="E316" s="33"/>
      <c r="F316" s="44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34"/>
      <c r="S316" s="11"/>
      <c r="T316" s="11"/>
    </row>
    <row r="317" spans="1:20" ht="21" x14ac:dyDescent="0.4">
      <c r="A317" s="12"/>
      <c r="B317" s="22"/>
      <c r="C317" s="22"/>
      <c r="D317" s="22"/>
      <c r="E317" s="33"/>
      <c r="F317" s="44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34"/>
      <c r="S317" s="11"/>
      <c r="T317" s="11"/>
    </row>
    <row r="318" spans="1:20" ht="21" x14ac:dyDescent="0.4">
      <c r="A318" s="12"/>
      <c r="B318" s="22"/>
      <c r="C318" s="22"/>
      <c r="D318" s="22"/>
      <c r="E318" s="33"/>
      <c r="F318" s="44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34"/>
      <c r="S318" s="11"/>
      <c r="T318" s="11"/>
    </row>
    <row r="319" spans="1:20" ht="21" x14ac:dyDescent="0.4">
      <c r="A319" s="12"/>
      <c r="B319" s="22"/>
      <c r="C319" s="22"/>
      <c r="D319" s="22"/>
      <c r="E319" s="33"/>
      <c r="F319" s="44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34"/>
      <c r="S319" s="11"/>
      <c r="T319" s="11"/>
    </row>
    <row r="320" spans="1:20" ht="21" x14ac:dyDescent="0.4">
      <c r="A320" s="12"/>
      <c r="B320" s="22"/>
      <c r="C320" s="22"/>
      <c r="D320" s="22"/>
      <c r="E320" s="33"/>
      <c r="F320" s="44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34"/>
      <c r="S320" s="11"/>
      <c r="T320" s="11"/>
    </row>
    <row r="321" spans="1:20" ht="21" x14ac:dyDescent="0.4">
      <c r="A321" s="12"/>
      <c r="B321" s="22"/>
      <c r="C321" s="22"/>
      <c r="D321" s="22"/>
      <c r="E321" s="33"/>
      <c r="F321" s="44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34"/>
      <c r="S321" s="11"/>
      <c r="T321" s="11"/>
    </row>
    <row r="322" spans="1:20" ht="21" x14ac:dyDescent="0.4">
      <c r="A322" s="12"/>
      <c r="B322" s="22"/>
      <c r="C322" s="22"/>
      <c r="D322" s="22"/>
      <c r="E322" s="33"/>
      <c r="F322" s="44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34"/>
      <c r="S322" s="11"/>
      <c r="T322" s="11"/>
    </row>
    <row r="323" spans="1:20" ht="21" x14ac:dyDescent="0.4">
      <c r="A323" s="12"/>
      <c r="B323" s="22"/>
      <c r="C323" s="22"/>
      <c r="D323" s="22"/>
      <c r="E323" s="33"/>
      <c r="F323" s="44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34"/>
      <c r="S323" s="11"/>
      <c r="T323" s="11"/>
    </row>
    <row r="324" spans="1:20" ht="21" x14ac:dyDescent="0.4">
      <c r="A324" s="12"/>
      <c r="B324" s="22"/>
      <c r="C324" s="22"/>
      <c r="D324" s="22"/>
      <c r="E324" s="33"/>
      <c r="F324" s="44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34"/>
      <c r="S324" s="11"/>
      <c r="T324" s="11"/>
    </row>
    <row r="325" spans="1:20" ht="21" x14ac:dyDescent="0.4">
      <c r="A325" s="12"/>
      <c r="B325" s="22"/>
      <c r="C325" s="22"/>
      <c r="D325" s="22"/>
      <c r="E325" s="33"/>
      <c r="F325" s="44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34"/>
      <c r="S325" s="11"/>
      <c r="T325" s="11"/>
    </row>
    <row r="326" spans="1:20" ht="21" x14ac:dyDescent="0.4">
      <c r="A326" s="12"/>
      <c r="B326" s="22"/>
      <c r="C326" s="22"/>
      <c r="D326" s="22"/>
      <c r="E326" s="33"/>
      <c r="F326" s="44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34"/>
      <c r="S326" s="11"/>
      <c r="T326" s="11"/>
    </row>
    <row r="327" spans="1:20" ht="21" x14ac:dyDescent="0.4">
      <c r="A327" s="12"/>
      <c r="B327" s="22"/>
      <c r="C327" s="22"/>
      <c r="D327" s="22"/>
      <c r="E327" s="33"/>
      <c r="F327" s="44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34"/>
      <c r="S327" s="11"/>
      <c r="T327" s="11"/>
    </row>
    <row r="328" spans="1:20" ht="21" x14ac:dyDescent="0.4">
      <c r="A328" s="12"/>
      <c r="B328" s="22"/>
      <c r="C328" s="22"/>
      <c r="D328" s="22"/>
      <c r="E328" s="33"/>
      <c r="F328" s="44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34"/>
      <c r="S328" s="11"/>
      <c r="T328" s="11"/>
    </row>
    <row r="329" spans="1:20" ht="21" x14ac:dyDescent="0.4">
      <c r="A329" s="12"/>
      <c r="B329" s="22"/>
      <c r="C329" s="22"/>
      <c r="D329" s="22"/>
      <c r="E329" s="33"/>
      <c r="F329" s="44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34"/>
      <c r="S329" s="11"/>
      <c r="T329" s="11"/>
    </row>
    <row r="330" spans="1:20" ht="21" x14ac:dyDescent="0.4">
      <c r="A330" s="12"/>
      <c r="B330" s="22"/>
      <c r="C330" s="22"/>
      <c r="D330" s="22"/>
      <c r="E330" s="33"/>
      <c r="F330" s="44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34"/>
      <c r="S330" s="11"/>
      <c r="T330" s="11"/>
    </row>
    <row r="331" spans="1:20" ht="21" x14ac:dyDescent="0.4">
      <c r="A331" s="12"/>
      <c r="B331" s="22"/>
      <c r="C331" s="22"/>
      <c r="D331" s="22"/>
      <c r="E331" s="33"/>
      <c r="F331" s="44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34"/>
      <c r="S331" s="11"/>
      <c r="T331" s="11"/>
    </row>
    <row r="332" spans="1:20" ht="21" x14ac:dyDescent="0.4">
      <c r="A332" s="12"/>
      <c r="B332" s="22"/>
      <c r="C332" s="22"/>
      <c r="D332" s="22"/>
      <c r="E332" s="33"/>
      <c r="F332" s="44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34"/>
      <c r="S332" s="11"/>
      <c r="T332" s="11"/>
    </row>
    <row r="333" spans="1:20" ht="21" x14ac:dyDescent="0.4">
      <c r="A333" s="12"/>
      <c r="B333" s="22"/>
      <c r="C333" s="22"/>
      <c r="D333" s="22"/>
      <c r="E333" s="33"/>
      <c r="F333" s="44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34"/>
      <c r="S333" s="11"/>
      <c r="T333" s="11"/>
    </row>
    <row r="334" spans="1:20" ht="21" x14ac:dyDescent="0.4">
      <c r="A334" s="12"/>
      <c r="B334" s="22"/>
      <c r="C334" s="22"/>
      <c r="D334" s="22"/>
      <c r="E334" s="33"/>
      <c r="F334" s="44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34"/>
      <c r="S334" s="11"/>
      <c r="T334" s="11"/>
    </row>
    <row r="335" spans="1:20" ht="21" x14ac:dyDescent="0.4">
      <c r="A335" s="12"/>
      <c r="B335" s="22"/>
      <c r="C335" s="22"/>
      <c r="D335" s="22"/>
      <c r="E335" s="33"/>
      <c r="F335" s="44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34"/>
      <c r="S335" s="11"/>
      <c r="T335" s="11"/>
    </row>
    <row r="336" spans="1:20" ht="21" x14ac:dyDescent="0.4">
      <c r="A336" s="12"/>
      <c r="B336" s="22"/>
      <c r="C336" s="22"/>
      <c r="D336" s="22"/>
      <c r="E336" s="33"/>
      <c r="F336" s="44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34"/>
      <c r="S336" s="11"/>
      <c r="T336" s="11"/>
    </row>
    <row r="337" spans="1:20" ht="21" x14ac:dyDescent="0.4">
      <c r="A337" s="12"/>
      <c r="B337" s="22"/>
      <c r="C337" s="22"/>
      <c r="D337" s="22"/>
      <c r="E337" s="33"/>
      <c r="F337" s="44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34"/>
      <c r="S337" s="11"/>
      <c r="T337" s="11"/>
    </row>
    <row r="338" spans="1:20" ht="21" x14ac:dyDescent="0.4">
      <c r="A338" s="12"/>
      <c r="B338" s="22"/>
      <c r="C338" s="22"/>
      <c r="D338" s="22"/>
      <c r="E338" s="33"/>
      <c r="F338" s="44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34"/>
      <c r="S338" s="11"/>
      <c r="T338" s="11"/>
    </row>
    <row r="339" spans="1:20" ht="21" x14ac:dyDescent="0.4">
      <c r="A339" s="12"/>
      <c r="B339" s="22"/>
      <c r="C339" s="22"/>
      <c r="D339" s="22"/>
      <c r="E339" s="33"/>
      <c r="F339" s="44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34"/>
      <c r="S339" s="11"/>
      <c r="T339" s="11"/>
    </row>
    <row r="340" spans="1:20" ht="21" x14ac:dyDescent="0.4">
      <c r="A340" s="12"/>
      <c r="B340" s="22"/>
      <c r="C340" s="22"/>
      <c r="D340" s="22"/>
      <c r="E340" s="33"/>
      <c r="F340" s="44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34"/>
      <c r="S340" s="11"/>
      <c r="T340" s="11"/>
    </row>
    <row r="341" spans="1:20" ht="21" x14ac:dyDescent="0.4">
      <c r="A341" s="12"/>
      <c r="B341" s="22"/>
      <c r="C341" s="22"/>
      <c r="D341" s="22"/>
      <c r="E341" s="33"/>
      <c r="F341" s="44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34"/>
      <c r="S341" s="11"/>
      <c r="T341" s="11"/>
    </row>
    <row r="342" spans="1:20" ht="21" x14ac:dyDescent="0.4">
      <c r="A342" s="12"/>
      <c r="B342" s="22"/>
      <c r="C342" s="22"/>
      <c r="D342" s="22"/>
      <c r="E342" s="33"/>
      <c r="F342" s="44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34"/>
      <c r="S342" s="11"/>
      <c r="T342" s="11"/>
    </row>
    <row r="343" spans="1:20" ht="21" x14ac:dyDescent="0.4">
      <c r="A343" s="12"/>
      <c r="B343" s="22"/>
      <c r="C343" s="22"/>
      <c r="D343" s="22"/>
      <c r="E343" s="33"/>
      <c r="F343" s="44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34"/>
      <c r="S343" s="11"/>
      <c r="T343" s="11"/>
    </row>
    <row r="344" spans="1:20" ht="21" x14ac:dyDescent="0.4">
      <c r="A344" s="12"/>
      <c r="B344" s="22"/>
      <c r="C344" s="22"/>
      <c r="D344" s="22"/>
      <c r="E344" s="33"/>
      <c r="F344" s="44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34"/>
      <c r="S344" s="11"/>
      <c r="T344" s="11"/>
    </row>
    <row r="345" spans="1:20" ht="21" x14ac:dyDescent="0.4">
      <c r="A345" s="12"/>
      <c r="B345" s="22"/>
      <c r="C345" s="22"/>
      <c r="D345" s="22"/>
      <c r="E345" s="33"/>
      <c r="F345" s="44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34"/>
      <c r="S345" s="11"/>
      <c r="T345" s="11"/>
    </row>
    <row r="346" spans="1:20" ht="21" x14ac:dyDescent="0.4">
      <c r="A346" s="12"/>
      <c r="B346" s="22"/>
      <c r="C346" s="22"/>
      <c r="D346" s="22"/>
      <c r="E346" s="33"/>
      <c r="F346" s="44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34"/>
      <c r="S346" s="11"/>
      <c r="T346" s="11"/>
    </row>
    <row r="347" spans="1:20" ht="21" x14ac:dyDescent="0.4">
      <c r="A347" s="12"/>
      <c r="B347" s="22"/>
      <c r="C347" s="22"/>
      <c r="D347" s="22"/>
      <c r="E347" s="33"/>
      <c r="F347" s="44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34"/>
      <c r="S347" s="11"/>
      <c r="T347" s="11"/>
    </row>
    <row r="348" spans="1:20" ht="21" x14ac:dyDescent="0.4">
      <c r="A348" s="12"/>
      <c r="B348" s="22"/>
      <c r="C348" s="22"/>
      <c r="D348" s="22"/>
      <c r="E348" s="33"/>
      <c r="F348" s="44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34"/>
      <c r="S348" s="11"/>
      <c r="T348" s="11"/>
    </row>
    <row r="349" spans="1:20" ht="21" x14ac:dyDescent="0.4">
      <c r="A349" s="12"/>
      <c r="B349" s="22"/>
      <c r="C349" s="22"/>
      <c r="D349" s="22"/>
      <c r="E349" s="33"/>
      <c r="F349" s="44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34"/>
      <c r="S349" s="11"/>
      <c r="T349" s="11"/>
    </row>
    <row r="350" spans="1:20" ht="21" x14ac:dyDescent="0.4">
      <c r="A350" s="12"/>
      <c r="B350" s="22"/>
      <c r="C350" s="22"/>
      <c r="D350" s="22"/>
      <c r="E350" s="33"/>
      <c r="F350" s="44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34"/>
      <c r="S350" s="11"/>
      <c r="T350" s="11"/>
    </row>
    <row r="351" spans="1:20" ht="21" x14ac:dyDescent="0.4">
      <c r="A351" s="12"/>
      <c r="B351" s="22"/>
      <c r="C351" s="22"/>
      <c r="D351" s="22"/>
      <c r="E351" s="33"/>
      <c r="F351" s="44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34"/>
      <c r="S351" s="11"/>
      <c r="T351" s="11"/>
    </row>
    <row r="352" spans="1:20" ht="21" x14ac:dyDescent="0.4">
      <c r="A352" s="12"/>
      <c r="B352" s="22"/>
      <c r="C352" s="22"/>
      <c r="D352" s="22"/>
      <c r="E352" s="33"/>
      <c r="F352" s="44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34"/>
      <c r="S352" s="11"/>
      <c r="T352" s="11"/>
    </row>
    <row r="353" spans="1:20" ht="21" x14ac:dyDescent="0.4">
      <c r="A353" s="12"/>
      <c r="B353" s="22"/>
      <c r="C353" s="22"/>
      <c r="D353" s="22"/>
      <c r="E353" s="33"/>
      <c r="F353" s="44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34"/>
      <c r="S353" s="11"/>
      <c r="T353" s="11"/>
    </row>
    <row r="354" spans="1:20" ht="21" x14ac:dyDescent="0.4">
      <c r="A354" s="12"/>
      <c r="B354" s="22"/>
      <c r="C354" s="22"/>
      <c r="D354" s="22"/>
      <c r="E354" s="33"/>
      <c r="F354" s="44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34"/>
      <c r="S354" s="11"/>
      <c r="T354" s="11"/>
    </row>
    <row r="355" spans="1:20" ht="21" x14ac:dyDescent="0.4">
      <c r="A355" s="12"/>
      <c r="B355" s="22"/>
      <c r="C355" s="22"/>
      <c r="D355" s="22"/>
      <c r="E355" s="33"/>
      <c r="F355" s="44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34"/>
      <c r="S355" s="11"/>
      <c r="T355" s="11"/>
    </row>
    <row r="356" spans="1:20" ht="21" x14ac:dyDescent="0.4">
      <c r="A356" s="12"/>
      <c r="B356" s="22"/>
      <c r="C356" s="22"/>
      <c r="D356" s="22"/>
      <c r="E356" s="33"/>
      <c r="F356" s="44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34"/>
      <c r="S356" s="11"/>
      <c r="T356" s="11"/>
    </row>
    <row r="357" spans="1:20" ht="21" x14ac:dyDescent="0.4">
      <c r="A357" s="12"/>
      <c r="B357" s="22"/>
      <c r="C357" s="22"/>
      <c r="D357" s="22"/>
      <c r="E357" s="33"/>
      <c r="F357" s="44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34"/>
      <c r="S357" s="11"/>
      <c r="T357" s="11"/>
    </row>
    <row r="358" spans="1:20" ht="21" x14ac:dyDescent="0.4">
      <c r="A358" s="12"/>
      <c r="B358" s="22"/>
      <c r="C358" s="22"/>
      <c r="D358" s="22"/>
      <c r="E358" s="33"/>
      <c r="F358" s="44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34"/>
      <c r="S358" s="11"/>
      <c r="T358" s="11"/>
    </row>
    <row r="359" spans="1:20" ht="21" x14ac:dyDescent="0.4">
      <c r="A359" s="12"/>
      <c r="B359" s="22"/>
      <c r="C359" s="22"/>
      <c r="D359" s="22"/>
      <c r="E359" s="33"/>
      <c r="F359" s="44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34"/>
      <c r="S359" s="11"/>
      <c r="T359" s="11"/>
    </row>
    <row r="360" spans="1:20" ht="21" x14ac:dyDescent="0.4">
      <c r="A360" s="12"/>
      <c r="B360" s="22"/>
      <c r="C360" s="22"/>
      <c r="D360" s="22"/>
      <c r="E360" s="33"/>
      <c r="F360" s="44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34"/>
      <c r="S360" s="11"/>
      <c r="T360" s="11"/>
    </row>
    <row r="361" spans="1:20" ht="21" x14ac:dyDescent="0.4">
      <c r="A361" s="12"/>
      <c r="B361" s="22"/>
      <c r="C361" s="22"/>
      <c r="D361" s="22"/>
      <c r="E361" s="33"/>
      <c r="F361" s="44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34"/>
      <c r="S361" s="11"/>
      <c r="T361" s="11"/>
    </row>
    <row r="362" spans="1:20" ht="21" x14ac:dyDescent="0.4">
      <c r="A362" s="12"/>
      <c r="B362" s="22"/>
      <c r="C362" s="22"/>
      <c r="D362" s="22"/>
      <c r="E362" s="33"/>
      <c r="F362" s="44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34"/>
      <c r="S362" s="11"/>
      <c r="T362" s="11"/>
    </row>
    <row r="363" spans="1:20" ht="21" x14ac:dyDescent="0.4">
      <c r="A363" s="12"/>
      <c r="B363" s="22"/>
      <c r="C363" s="22"/>
      <c r="D363" s="22"/>
      <c r="E363" s="33"/>
      <c r="F363" s="44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34"/>
      <c r="S363" s="11"/>
      <c r="T363" s="11"/>
    </row>
    <row r="364" spans="1:20" ht="21" x14ac:dyDescent="0.4">
      <c r="A364" s="12"/>
      <c r="B364" s="22"/>
      <c r="C364" s="22"/>
      <c r="D364" s="22"/>
      <c r="E364" s="33"/>
      <c r="F364" s="44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34"/>
      <c r="S364" s="11"/>
      <c r="T364" s="11"/>
    </row>
    <row r="365" spans="1:20" ht="21" x14ac:dyDescent="0.4">
      <c r="A365" s="12"/>
      <c r="B365" s="22"/>
      <c r="C365" s="22"/>
      <c r="D365" s="22"/>
      <c r="E365" s="33"/>
      <c r="F365" s="44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34"/>
      <c r="S365" s="11"/>
      <c r="T365" s="11"/>
    </row>
    <row r="366" spans="1:20" ht="21" x14ac:dyDescent="0.4">
      <c r="A366" s="12"/>
      <c r="B366" s="22"/>
      <c r="C366" s="22"/>
      <c r="D366" s="22"/>
      <c r="E366" s="33"/>
      <c r="F366" s="44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34"/>
      <c r="S366" s="11"/>
      <c r="T366" s="11"/>
    </row>
    <row r="367" spans="1:20" ht="21" x14ac:dyDescent="0.4">
      <c r="A367" s="12"/>
      <c r="B367" s="22"/>
      <c r="C367" s="22"/>
      <c r="D367" s="22"/>
      <c r="E367" s="33"/>
      <c r="F367" s="44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34"/>
      <c r="S367" s="11"/>
      <c r="T367" s="11"/>
    </row>
    <row r="368" spans="1:20" ht="21" x14ac:dyDescent="0.4">
      <c r="A368" s="12"/>
      <c r="B368" s="22"/>
      <c r="C368" s="22"/>
      <c r="D368" s="22"/>
      <c r="E368" s="33"/>
      <c r="F368" s="44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34"/>
      <c r="S368" s="11"/>
      <c r="T368" s="11"/>
    </row>
    <row r="369" spans="1:20" ht="21" x14ac:dyDescent="0.4">
      <c r="A369" s="12"/>
      <c r="B369" s="22"/>
      <c r="C369" s="22"/>
      <c r="D369" s="22"/>
      <c r="E369" s="33"/>
      <c r="F369" s="44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34"/>
      <c r="S369" s="11"/>
      <c r="T369" s="11"/>
    </row>
    <row r="370" spans="1:20" ht="21" x14ac:dyDescent="0.4">
      <c r="A370" s="12"/>
      <c r="B370" s="22"/>
      <c r="C370" s="22"/>
      <c r="D370" s="22"/>
      <c r="E370" s="33"/>
      <c r="F370" s="44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34"/>
      <c r="S370" s="11"/>
      <c r="T370" s="11"/>
    </row>
    <row r="371" spans="1:20" ht="21" x14ac:dyDescent="0.4">
      <c r="A371" s="12"/>
      <c r="B371" s="22"/>
      <c r="C371" s="22"/>
      <c r="D371" s="22"/>
      <c r="E371" s="33"/>
      <c r="F371" s="44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34"/>
      <c r="S371" s="11"/>
      <c r="T371" s="11"/>
    </row>
    <row r="372" spans="1:20" ht="21" x14ac:dyDescent="0.4">
      <c r="A372" s="12"/>
      <c r="B372" s="22"/>
      <c r="C372" s="22"/>
      <c r="D372" s="22"/>
      <c r="E372" s="33"/>
      <c r="F372" s="44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34"/>
      <c r="S372" s="11"/>
      <c r="T372" s="11"/>
    </row>
    <row r="373" spans="1:20" ht="21" x14ac:dyDescent="0.4">
      <c r="A373" s="12"/>
      <c r="B373" s="22"/>
      <c r="C373" s="22"/>
      <c r="D373" s="22"/>
      <c r="E373" s="33"/>
      <c r="F373" s="44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34"/>
      <c r="S373" s="11"/>
      <c r="T373" s="11"/>
    </row>
    <row r="374" spans="1:20" ht="21" x14ac:dyDescent="0.4">
      <c r="A374" s="12"/>
      <c r="B374" s="22"/>
      <c r="C374" s="22"/>
      <c r="D374" s="22"/>
      <c r="E374" s="33"/>
      <c r="F374" s="44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34"/>
      <c r="S374" s="11"/>
      <c r="T374" s="11"/>
    </row>
    <row r="375" spans="1:20" ht="21" x14ac:dyDescent="0.4">
      <c r="A375" s="12"/>
      <c r="B375" s="22"/>
      <c r="C375" s="22"/>
      <c r="D375" s="22"/>
      <c r="E375" s="33"/>
      <c r="F375" s="44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34"/>
      <c r="S375" s="11"/>
      <c r="T375" s="11"/>
    </row>
    <row r="376" spans="1:20" ht="21" x14ac:dyDescent="0.4">
      <c r="A376" s="12"/>
      <c r="B376" s="22"/>
      <c r="C376" s="22"/>
      <c r="D376" s="22"/>
      <c r="E376" s="33"/>
      <c r="F376" s="44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34"/>
      <c r="S376" s="11"/>
      <c r="T376" s="11"/>
    </row>
    <row r="377" spans="1:20" ht="21" x14ac:dyDescent="0.4">
      <c r="A377" s="12"/>
      <c r="B377" s="22"/>
      <c r="C377" s="22"/>
      <c r="D377" s="22"/>
      <c r="E377" s="33"/>
      <c r="F377" s="44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34"/>
      <c r="S377" s="11"/>
      <c r="T377" s="11"/>
    </row>
    <row r="378" spans="1:20" ht="21" x14ac:dyDescent="0.4">
      <c r="A378" s="12"/>
      <c r="B378" s="22"/>
      <c r="C378" s="22"/>
      <c r="D378" s="22"/>
      <c r="E378" s="33"/>
      <c r="F378" s="44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34"/>
      <c r="S378" s="11"/>
      <c r="T378" s="11"/>
    </row>
    <row r="379" spans="1:20" ht="21" x14ac:dyDescent="0.4">
      <c r="A379" s="12"/>
      <c r="B379" s="22"/>
      <c r="C379" s="22"/>
      <c r="D379" s="22"/>
      <c r="E379" s="33"/>
      <c r="F379" s="44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34"/>
      <c r="S379" s="11"/>
      <c r="T379" s="11"/>
    </row>
    <row r="380" spans="1:20" ht="21" x14ac:dyDescent="0.4">
      <c r="A380" s="12"/>
      <c r="B380" s="22"/>
      <c r="C380" s="22"/>
      <c r="D380" s="22"/>
      <c r="E380" s="33"/>
      <c r="F380" s="44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34"/>
      <c r="S380" s="11"/>
      <c r="T380" s="11"/>
    </row>
    <row r="381" spans="1:20" ht="21" x14ac:dyDescent="0.4">
      <c r="A381" s="12"/>
      <c r="B381" s="22"/>
      <c r="C381" s="22"/>
      <c r="D381" s="22"/>
      <c r="E381" s="33"/>
      <c r="F381" s="44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34"/>
      <c r="S381" s="11"/>
      <c r="T381" s="11"/>
    </row>
    <row r="382" spans="1:20" ht="21" x14ac:dyDescent="0.4">
      <c r="A382" s="12"/>
      <c r="B382" s="22"/>
      <c r="C382" s="22"/>
      <c r="D382" s="22"/>
      <c r="E382" s="33"/>
      <c r="F382" s="44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34"/>
      <c r="S382" s="11"/>
      <c r="T382" s="11"/>
    </row>
    <row r="383" spans="1:20" ht="21" x14ac:dyDescent="0.4">
      <c r="A383" s="12"/>
      <c r="B383" s="22"/>
      <c r="C383" s="22"/>
      <c r="D383" s="22"/>
      <c r="E383" s="33"/>
      <c r="F383" s="44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34"/>
      <c r="S383" s="11"/>
      <c r="T383" s="11"/>
    </row>
    <row r="384" spans="1:20" ht="21" x14ac:dyDescent="0.4">
      <c r="A384" s="12"/>
      <c r="B384" s="22"/>
      <c r="C384" s="22"/>
      <c r="D384" s="22"/>
      <c r="E384" s="33"/>
      <c r="F384" s="44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34"/>
      <c r="S384" s="11"/>
      <c r="T384" s="11"/>
    </row>
    <row r="385" spans="1:20" ht="21" x14ac:dyDescent="0.4">
      <c r="A385" s="12"/>
      <c r="B385" s="22"/>
      <c r="C385" s="22"/>
      <c r="D385" s="22"/>
      <c r="E385" s="33"/>
      <c r="F385" s="44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34"/>
      <c r="S385" s="11"/>
      <c r="T385" s="11"/>
    </row>
    <row r="386" spans="1:20" ht="21" x14ac:dyDescent="0.4">
      <c r="A386" s="12"/>
      <c r="B386" s="22"/>
      <c r="C386" s="22"/>
      <c r="D386" s="22"/>
      <c r="E386" s="33"/>
      <c r="F386" s="44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34"/>
      <c r="S386" s="11"/>
      <c r="T386" s="11"/>
    </row>
    <row r="387" spans="1:20" ht="21" x14ac:dyDescent="0.4">
      <c r="A387" s="12"/>
      <c r="B387" s="22"/>
      <c r="C387" s="22"/>
      <c r="D387" s="22"/>
      <c r="E387" s="33"/>
      <c r="F387" s="44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34"/>
      <c r="S387" s="11"/>
      <c r="T387" s="11"/>
    </row>
    <row r="388" spans="1:20" ht="21" x14ac:dyDescent="0.4">
      <c r="A388" s="12"/>
      <c r="B388" s="22"/>
      <c r="C388" s="22"/>
      <c r="D388" s="22"/>
      <c r="E388" s="33"/>
      <c r="F388" s="44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34"/>
      <c r="S388" s="11"/>
      <c r="T388" s="11"/>
    </row>
    <row r="389" spans="1:20" ht="21" x14ac:dyDescent="0.4">
      <c r="A389" s="12"/>
      <c r="B389" s="22"/>
      <c r="C389" s="22"/>
      <c r="D389" s="22"/>
      <c r="E389" s="33"/>
      <c r="F389" s="44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34"/>
      <c r="S389" s="11"/>
      <c r="T389" s="11"/>
    </row>
    <row r="390" spans="1:20" ht="21" x14ac:dyDescent="0.4">
      <c r="A390" s="12"/>
      <c r="B390" s="22"/>
      <c r="C390" s="22"/>
      <c r="D390" s="22"/>
      <c r="E390" s="33"/>
      <c r="F390" s="44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34"/>
      <c r="S390" s="11"/>
      <c r="T390" s="11"/>
    </row>
    <row r="391" spans="1:20" ht="21" x14ac:dyDescent="0.4">
      <c r="A391" s="12"/>
      <c r="B391" s="22"/>
      <c r="C391" s="22"/>
      <c r="D391" s="22"/>
      <c r="E391" s="33"/>
      <c r="F391" s="44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34"/>
      <c r="S391" s="11"/>
      <c r="T391" s="11"/>
    </row>
    <row r="392" spans="1:20" ht="21" x14ac:dyDescent="0.4">
      <c r="A392" s="12"/>
      <c r="B392" s="22"/>
      <c r="C392" s="22"/>
      <c r="D392" s="22"/>
      <c r="E392" s="33"/>
      <c r="F392" s="44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34"/>
      <c r="S392" s="11"/>
      <c r="T392" s="11"/>
    </row>
    <row r="393" spans="1:20" ht="21" x14ac:dyDescent="0.4">
      <c r="A393" s="12"/>
      <c r="B393" s="22"/>
      <c r="C393" s="22"/>
      <c r="D393" s="22"/>
      <c r="E393" s="33"/>
      <c r="F393" s="44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34"/>
      <c r="S393" s="11"/>
      <c r="T393" s="11"/>
    </row>
    <row r="394" spans="1:20" ht="21" x14ac:dyDescent="0.4">
      <c r="A394" s="12"/>
      <c r="B394" s="22"/>
      <c r="C394" s="22"/>
      <c r="D394" s="22"/>
      <c r="E394" s="33"/>
      <c r="F394" s="44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34"/>
      <c r="S394" s="11"/>
      <c r="T394" s="11"/>
    </row>
    <row r="395" spans="1:20" ht="21" x14ac:dyDescent="0.4">
      <c r="A395" s="12"/>
      <c r="B395" s="22"/>
      <c r="C395" s="22"/>
      <c r="D395" s="22"/>
      <c r="E395" s="33"/>
      <c r="F395" s="44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34"/>
      <c r="S395" s="11"/>
      <c r="T395" s="11"/>
    </row>
    <row r="396" spans="1:20" ht="21" x14ac:dyDescent="0.4">
      <c r="A396" s="12"/>
      <c r="B396" s="22"/>
      <c r="C396" s="22"/>
      <c r="D396" s="22"/>
      <c r="E396" s="33"/>
      <c r="F396" s="44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34"/>
      <c r="S396" s="11"/>
      <c r="T396" s="11"/>
    </row>
    <row r="397" spans="1:20" ht="21" x14ac:dyDescent="0.4">
      <c r="A397" s="12"/>
      <c r="B397" s="22"/>
      <c r="C397" s="22"/>
      <c r="D397" s="22"/>
      <c r="E397" s="33"/>
      <c r="F397" s="44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34"/>
      <c r="S397" s="11"/>
      <c r="T397" s="11"/>
    </row>
    <row r="398" spans="1:20" ht="21" x14ac:dyDescent="0.4">
      <c r="A398" s="12"/>
      <c r="B398" s="22"/>
      <c r="C398" s="22"/>
      <c r="D398" s="22"/>
      <c r="E398" s="33"/>
      <c r="F398" s="44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34"/>
      <c r="S398" s="11"/>
      <c r="T398" s="11"/>
    </row>
    <row r="399" spans="1:20" ht="21" x14ac:dyDescent="0.4">
      <c r="A399" s="12"/>
      <c r="B399" s="22"/>
      <c r="C399" s="22"/>
      <c r="D399" s="22"/>
      <c r="E399" s="33"/>
      <c r="F399" s="44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34"/>
      <c r="S399" s="11"/>
      <c r="T399" s="11"/>
    </row>
    <row r="400" spans="1:20" ht="21" x14ac:dyDescent="0.4">
      <c r="A400" s="12"/>
      <c r="B400" s="22"/>
      <c r="C400" s="22"/>
      <c r="D400" s="22"/>
      <c r="E400" s="33"/>
      <c r="F400" s="44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34"/>
      <c r="S400" s="11"/>
      <c r="T400" s="11"/>
    </row>
    <row r="401" spans="1:20" ht="21" x14ac:dyDescent="0.4">
      <c r="A401" s="12"/>
      <c r="B401" s="22"/>
      <c r="C401" s="22"/>
      <c r="D401" s="22"/>
      <c r="E401" s="33"/>
      <c r="F401" s="44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34"/>
      <c r="S401" s="11"/>
      <c r="T401" s="11"/>
    </row>
    <row r="402" spans="1:20" ht="21" x14ac:dyDescent="0.4">
      <c r="A402" s="12"/>
      <c r="B402" s="22"/>
      <c r="C402" s="22"/>
      <c r="D402" s="22"/>
      <c r="E402" s="33"/>
      <c r="F402" s="44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34"/>
      <c r="S402" s="11"/>
      <c r="T402" s="11"/>
    </row>
    <row r="403" spans="1:20" ht="21" x14ac:dyDescent="0.4">
      <c r="A403" s="12"/>
      <c r="B403" s="22"/>
      <c r="C403" s="22"/>
      <c r="D403" s="22"/>
      <c r="E403" s="33"/>
      <c r="F403" s="44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34"/>
      <c r="S403" s="11"/>
      <c r="T403" s="11"/>
    </row>
    <row r="404" spans="1:20" ht="21" x14ac:dyDescent="0.4">
      <c r="A404" s="12"/>
      <c r="B404" s="22"/>
      <c r="C404" s="22"/>
      <c r="D404" s="22"/>
      <c r="E404" s="33"/>
      <c r="F404" s="44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34"/>
      <c r="S404" s="11"/>
      <c r="T404" s="11"/>
    </row>
    <row r="405" spans="1:20" ht="21" x14ac:dyDescent="0.4">
      <c r="A405" s="12"/>
      <c r="B405" s="22"/>
      <c r="C405" s="22"/>
      <c r="D405" s="22"/>
      <c r="E405" s="33"/>
      <c r="F405" s="44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34"/>
      <c r="S405" s="11"/>
      <c r="T405" s="11"/>
    </row>
    <row r="406" spans="1:20" ht="21" x14ac:dyDescent="0.4">
      <c r="A406" s="12"/>
      <c r="B406" s="22"/>
      <c r="C406" s="22"/>
      <c r="D406" s="22"/>
      <c r="E406" s="33"/>
      <c r="F406" s="44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34"/>
      <c r="S406" s="11"/>
      <c r="T406" s="11"/>
    </row>
    <row r="407" spans="1:20" ht="21" x14ac:dyDescent="0.4">
      <c r="A407" s="12"/>
      <c r="B407" s="22"/>
      <c r="C407" s="22"/>
      <c r="D407" s="22"/>
      <c r="E407" s="33"/>
      <c r="F407" s="44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34"/>
      <c r="S407" s="11"/>
      <c r="T407" s="11"/>
    </row>
    <row r="408" spans="1:20" ht="21" x14ac:dyDescent="0.4">
      <c r="A408" s="12"/>
      <c r="B408" s="22"/>
      <c r="C408" s="22"/>
      <c r="D408" s="22"/>
      <c r="E408" s="33"/>
      <c r="F408" s="44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34"/>
      <c r="S408" s="11"/>
      <c r="T408" s="11"/>
    </row>
    <row r="409" spans="1:20" ht="21" x14ac:dyDescent="0.4">
      <c r="A409" s="12"/>
      <c r="B409" s="22"/>
      <c r="C409" s="22"/>
      <c r="D409" s="22"/>
      <c r="E409" s="33"/>
      <c r="F409" s="44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34"/>
      <c r="S409" s="11"/>
      <c r="T409" s="11"/>
    </row>
    <row r="410" spans="1:20" ht="21" x14ac:dyDescent="0.4">
      <c r="A410" s="12"/>
      <c r="B410" s="22"/>
      <c r="C410" s="22"/>
      <c r="D410" s="22"/>
      <c r="E410" s="33"/>
      <c r="F410" s="44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34"/>
      <c r="S410" s="11"/>
      <c r="T410" s="11"/>
    </row>
    <row r="411" spans="1:20" ht="21" x14ac:dyDescent="0.4">
      <c r="A411" s="12"/>
      <c r="B411" s="22"/>
      <c r="C411" s="22"/>
      <c r="D411" s="22"/>
      <c r="E411" s="33"/>
      <c r="F411" s="44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34"/>
      <c r="S411" s="11"/>
      <c r="T411" s="11"/>
    </row>
    <row r="412" spans="1:20" ht="21" x14ac:dyDescent="0.4">
      <c r="A412" s="12"/>
      <c r="B412" s="22"/>
      <c r="C412" s="22"/>
      <c r="D412" s="22"/>
      <c r="E412" s="33"/>
      <c r="F412" s="44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34"/>
      <c r="S412" s="11"/>
      <c r="T412" s="11"/>
    </row>
    <row r="413" spans="1:20" ht="21" x14ac:dyDescent="0.4">
      <c r="A413" s="12"/>
      <c r="B413" s="22"/>
      <c r="C413" s="22"/>
      <c r="D413" s="22"/>
      <c r="E413" s="33"/>
      <c r="F413" s="44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34"/>
      <c r="S413" s="11"/>
      <c r="T413" s="11"/>
    </row>
    <row r="414" spans="1:20" ht="21" x14ac:dyDescent="0.4">
      <c r="A414" s="12"/>
      <c r="B414" s="22"/>
      <c r="C414" s="22"/>
      <c r="D414" s="22"/>
      <c r="E414" s="33"/>
      <c r="F414" s="44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34"/>
      <c r="S414" s="11"/>
      <c r="T414" s="11"/>
    </row>
    <row r="415" spans="1:20" ht="21" x14ac:dyDescent="0.4">
      <c r="A415" s="12"/>
      <c r="B415" s="22"/>
      <c r="C415" s="22"/>
      <c r="D415" s="22"/>
      <c r="E415" s="33"/>
      <c r="F415" s="44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34"/>
      <c r="S415" s="11"/>
      <c r="T415" s="11"/>
    </row>
    <row r="416" spans="1:20" ht="21" x14ac:dyDescent="0.4">
      <c r="A416" s="12"/>
      <c r="B416" s="22"/>
      <c r="C416" s="22"/>
      <c r="D416" s="22"/>
      <c r="E416" s="33"/>
      <c r="F416" s="44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34"/>
      <c r="S416" s="11"/>
      <c r="T416" s="11"/>
    </row>
    <row r="417" spans="1:20" ht="21" x14ac:dyDescent="0.4">
      <c r="A417" s="12"/>
      <c r="B417" s="22"/>
      <c r="C417" s="22"/>
      <c r="D417" s="22"/>
      <c r="E417" s="33"/>
      <c r="F417" s="44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34"/>
      <c r="S417" s="11"/>
      <c r="T417" s="11"/>
    </row>
    <row r="418" spans="1:20" ht="21" x14ac:dyDescent="0.4">
      <c r="A418" s="12"/>
      <c r="B418" s="22"/>
      <c r="C418" s="22"/>
      <c r="D418" s="22"/>
      <c r="E418" s="33"/>
      <c r="F418" s="44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34"/>
      <c r="S418" s="11"/>
      <c r="T418" s="11"/>
    </row>
    <row r="419" spans="1:20" ht="21" x14ac:dyDescent="0.4">
      <c r="A419" s="12"/>
      <c r="B419" s="22"/>
      <c r="C419" s="22"/>
      <c r="D419" s="22"/>
      <c r="E419" s="33"/>
      <c r="F419" s="44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34"/>
      <c r="S419" s="11"/>
      <c r="T419" s="11"/>
    </row>
    <row r="420" spans="1:20" ht="21" x14ac:dyDescent="0.4">
      <c r="A420" s="12"/>
      <c r="B420" s="22"/>
      <c r="C420" s="22"/>
      <c r="D420" s="22"/>
      <c r="E420" s="33"/>
      <c r="F420" s="44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34"/>
      <c r="S420" s="11"/>
      <c r="T420" s="11"/>
    </row>
    <row r="421" spans="1:20" ht="21" x14ac:dyDescent="0.4">
      <c r="A421" s="12"/>
      <c r="B421" s="22"/>
      <c r="C421" s="22"/>
      <c r="D421" s="22"/>
      <c r="E421" s="33"/>
      <c r="F421" s="44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34"/>
      <c r="S421" s="11"/>
      <c r="T421" s="11"/>
    </row>
    <row r="422" spans="1:20" ht="21" x14ac:dyDescent="0.4">
      <c r="A422" s="12"/>
      <c r="B422" s="22"/>
      <c r="C422" s="22"/>
      <c r="D422" s="22"/>
      <c r="E422" s="33"/>
      <c r="F422" s="44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34"/>
      <c r="S422" s="11"/>
      <c r="T422" s="11"/>
    </row>
    <row r="423" spans="1:20" ht="21" x14ac:dyDescent="0.4">
      <c r="A423" s="12"/>
      <c r="B423" s="22"/>
      <c r="C423" s="22"/>
      <c r="D423" s="22"/>
      <c r="E423" s="33"/>
      <c r="F423" s="44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34"/>
      <c r="S423" s="11"/>
      <c r="T423" s="11"/>
    </row>
    <row r="424" spans="1:20" ht="21" x14ac:dyDescent="0.4">
      <c r="A424" s="12"/>
      <c r="B424" s="22"/>
      <c r="C424" s="22"/>
      <c r="D424" s="22"/>
      <c r="E424" s="33"/>
      <c r="F424" s="44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34"/>
      <c r="S424" s="11"/>
      <c r="T424" s="11"/>
    </row>
    <row r="425" spans="1:20" ht="21" x14ac:dyDescent="0.4">
      <c r="A425" s="12"/>
      <c r="B425" s="22"/>
      <c r="C425" s="22"/>
      <c r="D425" s="22"/>
      <c r="E425" s="33"/>
      <c r="F425" s="44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34"/>
      <c r="S425" s="11"/>
      <c r="T425" s="11"/>
    </row>
    <row r="426" spans="1:20" ht="21" x14ac:dyDescent="0.4">
      <c r="A426" s="12"/>
      <c r="B426" s="22"/>
      <c r="C426" s="22"/>
      <c r="D426" s="22"/>
      <c r="E426" s="33"/>
      <c r="F426" s="44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34"/>
      <c r="S426" s="11"/>
      <c r="T426" s="11"/>
    </row>
    <row r="427" spans="1:20" ht="21" x14ac:dyDescent="0.4">
      <c r="A427" s="12"/>
      <c r="B427" s="22"/>
      <c r="C427" s="22"/>
      <c r="D427" s="22"/>
      <c r="E427" s="33"/>
      <c r="F427" s="44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34"/>
      <c r="S427" s="11"/>
      <c r="T427" s="11"/>
    </row>
    <row r="428" spans="1:20" ht="21" x14ac:dyDescent="0.4">
      <c r="A428" s="12"/>
      <c r="B428" s="22"/>
      <c r="C428" s="22"/>
      <c r="D428" s="22"/>
      <c r="E428" s="33"/>
      <c r="F428" s="44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34"/>
      <c r="S428" s="11"/>
      <c r="T428" s="11"/>
    </row>
    <row r="429" spans="1:20" ht="21" x14ac:dyDescent="0.4">
      <c r="A429" s="12"/>
      <c r="B429" s="22"/>
      <c r="C429" s="22"/>
      <c r="D429" s="22"/>
      <c r="E429" s="33"/>
      <c r="F429" s="44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34"/>
      <c r="S429" s="11"/>
      <c r="T429" s="11"/>
    </row>
    <row r="430" spans="1:20" ht="21" x14ac:dyDescent="0.4">
      <c r="A430" s="12"/>
      <c r="B430" s="22"/>
      <c r="C430" s="22"/>
      <c r="D430" s="22"/>
      <c r="E430" s="33"/>
      <c r="F430" s="44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34"/>
      <c r="S430" s="11"/>
      <c r="T430" s="11"/>
    </row>
    <row r="431" spans="1:20" ht="21" x14ac:dyDescent="0.4">
      <c r="A431" s="12"/>
      <c r="B431" s="22"/>
      <c r="C431" s="22"/>
      <c r="D431" s="22"/>
      <c r="E431" s="33"/>
      <c r="F431" s="44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34"/>
      <c r="S431" s="11"/>
      <c r="T431" s="11"/>
    </row>
    <row r="432" spans="1:20" ht="21" x14ac:dyDescent="0.4">
      <c r="A432" s="12"/>
      <c r="B432" s="22"/>
      <c r="C432" s="22"/>
      <c r="D432" s="22"/>
      <c r="E432" s="33"/>
      <c r="F432" s="44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34"/>
      <c r="S432" s="11"/>
      <c r="T432" s="11"/>
    </row>
    <row r="433" spans="1:20" ht="21" x14ac:dyDescent="0.4">
      <c r="A433" s="12"/>
      <c r="B433" s="22"/>
      <c r="C433" s="22"/>
      <c r="D433" s="22"/>
      <c r="E433" s="33"/>
      <c r="F433" s="44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34"/>
      <c r="S433" s="11"/>
      <c r="T433" s="11"/>
    </row>
    <row r="434" spans="1:20" ht="21" x14ac:dyDescent="0.4">
      <c r="A434" s="12"/>
      <c r="B434" s="22"/>
      <c r="C434" s="22"/>
      <c r="D434" s="22"/>
      <c r="E434" s="33"/>
      <c r="F434" s="44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34"/>
      <c r="S434" s="11"/>
      <c r="T434" s="11"/>
    </row>
    <row r="435" spans="1:20" ht="21" x14ac:dyDescent="0.4">
      <c r="A435" s="12"/>
      <c r="B435" s="22"/>
      <c r="C435" s="22"/>
      <c r="D435" s="22"/>
      <c r="E435" s="33"/>
      <c r="F435" s="44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34"/>
      <c r="S435" s="11"/>
      <c r="T435" s="11"/>
    </row>
    <row r="436" spans="1:20" ht="21" x14ac:dyDescent="0.4">
      <c r="A436" s="12"/>
      <c r="B436" s="22"/>
      <c r="C436" s="22"/>
      <c r="D436" s="22"/>
      <c r="E436" s="33"/>
      <c r="F436" s="44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34"/>
      <c r="S436" s="11"/>
      <c r="T436" s="11"/>
    </row>
    <row r="437" spans="1:20" ht="21" x14ac:dyDescent="0.4">
      <c r="A437" s="12"/>
      <c r="B437" s="22"/>
      <c r="C437" s="22"/>
      <c r="D437" s="22"/>
      <c r="E437" s="33"/>
      <c r="F437" s="44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34"/>
      <c r="S437" s="11"/>
      <c r="T437" s="11"/>
    </row>
    <row r="438" spans="1:20" ht="21" x14ac:dyDescent="0.4">
      <c r="A438" s="12"/>
      <c r="B438" s="22"/>
      <c r="C438" s="22"/>
      <c r="D438" s="22"/>
      <c r="E438" s="33"/>
      <c r="F438" s="44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34"/>
      <c r="S438" s="11"/>
      <c r="T438" s="11"/>
    </row>
    <row r="439" spans="1:20" ht="21" x14ac:dyDescent="0.4">
      <c r="A439" s="12"/>
      <c r="B439" s="22"/>
      <c r="C439" s="22"/>
      <c r="D439" s="22"/>
      <c r="E439" s="33"/>
      <c r="F439" s="44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34"/>
      <c r="S439" s="11"/>
      <c r="T439" s="11"/>
    </row>
    <row r="440" spans="1:20" ht="21" x14ac:dyDescent="0.4">
      <c r="A440" s="12"/>
      <c r="B440" s="22"/>
      <c r="C440" s="22"/>
      <c r="D440" s="22"/>
      <c r="E440" s="33"/>
      <c r="F440" s="44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34"/>
      <c r="S440" s="11"/>
      <c r="T440" s="11"/>
    </row>
    <row r="441" spans="1:20" ht="21" x14ac:dyDescent="0.4">
      <c r="A441" s="12"/>
      <c r="B441" s="22"/>
      <c r="C441" s="22"/>
      <c r="D441" s="22"/>
      <c r="E441" s="33"/>
      <c r="F441" s="44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34"/>
      <c r="S441" s="11"/>
      <c r="T441" s="11"/>
    </row>
    <row r="442" spans="1:20" ht="21" x14ac:dyDescent="0.4">
      <c r="A442" s="12"/>
      <c r="B442" s="22"/>
      <c r="C442" s="22"/>
      <c r="D442" s="22"/>
      <c r="E442" s="33"/>
      <c r="F442" s="44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34"/>
      <c r="S442" s="11"/>
      <c r="T442" s="11"/>
    </row>
    <row r="443" spans="1:20" ht="21" x14ac:dyDescent="0.4">
      <c r="A443" s="12"/>
      <c r="B443" s="22"/>
      <c r="C443" s="22"/>
      <c r="D443" s="22"/>
      <c r="E443" s="33"/>
      <c r="F443" s="44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34"/>
      <c r="S443" s="11"/>
      <c r="T443" s="11"/>
    </row>
    <row r="444" spans="1:20" ht="21" x14ac:dyDescent="0.4">
      <c r="A444" s="12"/>
      <c r="B444" s="22"/>
      <c r="C444" s="22"/>
      <c r="D444" s="22"/>
      <c r="E444" s="33"/>
      <c r="F444" s="44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34"/>
      <c r="S444" s="11"/>
      <c r="T444" s="11"/>
    </row>
    <row r="445" spans="1:20" ht="21" x14ac:dyDescent="0.4">
      <c r="A445" s="12"/>
      <c r="B445" s="22"/>
      <c r="C445" s="22"/>
      <c r="D445" s="22"/>
      <c r="E445" s="33"/>
      <c r="F445" s="44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34"/>
      <c r="S445" s="11"/>
      <c r="T445" s="11"/>
    </row>
    <row r="446" spans="1:20" ht="21" x14ac:dyDescent="0.4">
      <c r="A446" s="12"/>
      <c r="B446" s="22"/>
      <c r="C446" s="22"/>
      <c r="D446" s="22"/>
      <c r="E446" s="33"/>
      <c r="F446" s="44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34"/>
      <c r="S446" s="11"/>
      <c r="T446" s="11"/>
    </row>
    <row r="447" spans="1:20" ht="21" x14ac:dyDescent="0.4">
      <c r="A447" s="12"/>
      <c r="B447" s="22"/>
      <c r="C447" s="22"/>
      <c r="D447" s="22"/>
      <c r="E447" s="33"/>
      <c r="F447" s="44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34"/>
      <c r="S447" s="11"/>
      <c r="T447" s="11"/>
    </row>
    <row r="448" spans="1:20" ht="21" x14ac:dyDescent="0.4">
      <c r="A448" s="12"/>
      <c r="B448" s="22"/>
      <c r="C448" s="22"/>
      <c r="D448" s="22"/>
      <c r="E448" s="33"/>
      <c r="F448" s="44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34"/>
      <c r="S448" s="11"/>
      <c r="T448" s="11"/>
    </row>
    <row r="449" spans="1:20" ht="21" x14ac:dyDescent="0.4">
      <c r="A449" s="12"/>
      <c r="B449" s="22"/>
      <c r="C449" s="22"/>
      <c r="D449" s="22"/>
      <c r="E449" s="33"/>
      <c r="F449" s="44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34"/>
      <c r="S449" s="11"/>
      <c r="T449" s="11"/>
    </row>
    <row r="450" spans="1:20" ht="21" x14ac:dyDescent="0.4">
      <c r="A450" s="12"/>
      <c r="B450" s="22"/>
      <c r="C450" s="22"/>
      <c r="D450" s="22"/>
      <c r="E450" s="33"/>
      <c r="F450" s="44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34"/>
      <c r="S450" s="11"/>
      <c r="T450" s="11"/>
    </row>
    <row r="451" spans="1:20" ht="21" x14ac:dyDescent="0.4">
      <c r="A451" s="12"/>
      <c r="B451" s="22"/>
      <c r="C451" s="22"/>
      <c r="D451" s="22"/>
      <c r="E451" s="33"/>
      <c r="F451" s="44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34"/>
      <c r="S451" s="11"/>
      <c r="T451" s="11"/>
    </row>
    <row r="452" spans="1:20" ht="21" x14ac:dyDescent="0.4">
      <c r="A452" s="12"/>
      <c r="B452" s="22"/>
      <c r="C452" s="22"/>
      <c r="D452" s="22"/>
      <c r="E452" s="33"/>
      <c r="F452" s="44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34"/>
      <c r="S452" s="11"/>
      <c r="T452" s="11"/>
    </row>
    <row r="453" spans="1:20" ht="21" x14ac:dyDescent="0.4">
      <c r="A453" s="12"/>
      <c r="B453" s="22"/>
      <c r="C453" s="22"/>
      <c r="D453" s="22"/>
      <c r="E453" s="33"/>
      <c r="F453" s="44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34"/>
      <c r="S453" s="11"/>
      <c r="T453" s="11"/>
    </row>
    <row r="454" spans="1:20" ht="21" x14ac:dyDescent="0.4">
      <c r="A454" s="12"/>
      <c r="B454" s="22"/>
      <c r="C454" s="22"/>
      <c r="D454" s="22"/>
      <c r="E454" s="33"/>
      <c r="F454" s="44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34"/>
      <c r="S454" s="11"/>
      <c r="T454" s="11"/>
    </row>
    <row r="455" spans="1:20" ht="21" x14ac:dyDescent="0.4">
      <c r="A455" s="12"/>
      <c r="B455" s="22"/>
      <c r="C455" s="22"/>
      <c r="D455" s="22"/>
      <c r="E455" s="33"/>
      <c r="F455" s="44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34"/>
      <c r="S455" s="11"/>
      <c r="T455" s="11"/>
    </row>
    <row r="456" spans="1:20" ht="21" x14ac:dyDescent="0.4">
      <c r="A456" s="12"/>
      <c r="B456" s="22"/>
      <c r="C456" s="22"/>
      <c r="D456" s="22"/>
      <c r="E456" s="33"/>
      <c r="F456" s="44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34"/>
      <c r="S456" s="11"/>
      <c r="T456" s="11"/>
    </row>
    <row r="457" spans="1:20" ht="21" x14ac:dyDescent="0.4">
      <c r="A457" s="12"/>
      <c r="B457" s="22"/>
      <c r="C457" s="22"/>
      <c r="D457" s="22"/>
      <c r="E457" s="33"/>
      <c r="F457" s="44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34"/>
      <c r="S457" s="11"/>
      <c r="T457" s="11"/>
    </row>
    <row r="458" spans="1:20" ht="21" x14ac:dyDescent="0.4">
      <c r="A458" s="12"/>
      <c r="B458" s="22"/>
      <c r="C458" s="22"/>
      <c r="D458" s="22"/>
      <c r="E458" s="33"/>
      <c r="F458" s="44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34"/>
      <c r="S458" s="11"/>
      <c r="T458" s="11"/>
    </row>
    <row r="459" spans="1:20" ht="21" x14ac:dyDescent="0.4">
      <c r="A459" s="12"/>
      <c r="B459" s="22"/>
      <c r="C459" s="22"/>
      <c r="D459" s="22"/>
      <c r="E459" s="33"/>
      <c r="F459" s="44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34"/>
      <c r="S459" s="11"/>
      <c r="T459" s="11"/>
    </row>
    <row r="460" spans="1:20" ht="21" x14ac:dyDescent="0.4">
      <c r="A460" s="12"/>
      <c r="B460" s="22"/>
      <c r="C460" s="22"/>
      <c r="D460" s="22"/>
      <c r="E460" s="33"/>
      <c r="F460" s="44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34"/>
      <c r="S460" s="11"/>
      <c r="T460" s="11"/>
    </row>
    <row r="461" spans="1:20" ht="21" x14ac:dyDescent="0.4">
      <c r="A461" s="12"/>
      <c r="B461" s="22"/>
      <c r="C461" s="22"/>
      <c r="D461" s="22"/>
      <c r="E461" s="33"/>
      <c r="F461" s="44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34"/>
      <c r="S461" s="11"/>
      <c r="T461" s="11"/>
    </row>
    <row r="462" spans="1:20" ht="21" x14ac:dyDescent="0.4">
      <c r="A462" s="12"/>
      <c r="B462" s="22"/>
      <c r="C462" s="22"/>
      <c r="D462" s="22"/>
      <c r="E462" s="33"/>
      <c r="F462" s="44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34"/>
      <c r="S462" s="11"/>
      <c r="T462" s="11"/>
    </row>
    <row r="463" spans="1:20" ht="21" x14ac:dyDescent="0.4">
      <c r="A463" s="12"/>
      <c r="B463" s="22"/>
      <c r="C463" s="22"/>
      <c r="D463" s="22"/>
      <c r="E463" s="33"/>
      <c r="F463" s="44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34"/>
      <c r="S463" s="11"/>
      <c r="T463" s="11"/>
    </row>
    <row r="464" spans="1:20" ht="21" x14ac:dyDescent="0.4">
      <c r="A464" s="12"/>
      <c r="B464" s="22"/>
      <c r="C464" s="22"/>
      <c r="D464" s="22"/>
      <c r="E464" s="33"/>
      <c r="F464" s="44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34"/>
      <c r="S464" s="11"/>
      <c r="T464" s="11"/>
    </row>
    <row r="465" spans="1:20" ht="21" x14ac:dyDescent="0.4">
      <c r="A465" s="12"/>
      <c r="B465" s="22"/>
      <c r="C465" s="22"/>
      <c r="D465" s="22"/>
      <c r="E465" s="33"/>
      <c r="F465" s="44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34"/>
      <c r="S465" s="11"/>
      <c r="T465" s="11"/>
    </row>
    <row r="466" spans="1:20" ht="21" x14ac:dyDescent="0.4">
      <c r="A466" s="12"/>
      <c r="B466" s="22"/>
      <c r="C466" s="22"/>
      <c r="D466" s="22"/>
      <c r="E466" s="33"/>
      <c r="F466" s="44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34"/>
      <c r="S466" s="11"/>
      <c r="T466" s="11"/>
    </row>
    <row r="467" spans="1:20" ht="21" x14ac:dyDescent="0.4">
      <c r="A467" s="12"/>
      <c r="B467" s="22"/>
      <c r="C467" s="22"/>
      <c r="D467" s="22"/>
      <c r="E467" s="33"/>
      <c r="F467" s="44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34"/>
      <c r="S467" s="11"/>
      <c r="T467" s="11"/>
    </row>
    <row r="468" spans="1:20" ht="21" x14ac:dyDescent="0.4">
      <c r="A468" s="12"/>
      <c r="B468" s="22"/>
      <c r="C468" s="22"/>
      <c r="D468" s="22"/>
      <c r="E468" s="33"/>
      <c r="F468" s="44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34"/>
      <c r="S468" s="11"/>
      <c r="T468" s="11"/>
    </row>
    <row r="469" spans="1:20" ht="21" x14ac:dyDescent="0.4">
      <c r="A469" s="12"/>
      <c r="B469" s="22"/>
      <c r="C469" s="22"/>
      <c r="D469" s="22"/>
      <c r="E469" s="33"/>
      <c r="F469" s="44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34"/>
      <c r="S469" s="11"/>
      <c r="T469" s="11"/>
    </row>
    <row r="470" spans="1:20" ht="21" x14ac:dyDescent="0.4">
      <c r="A470" s="12"/>
      <c r="B470" s="22"/>
      <c r="C470" s="22"/>
      <c r="D470" s="22"/>
      <c r="E470" s="33"/>
      <c r="F470" s="44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34"/>
      <c r="S470" s="11"/>
      <c r="T470" s="11"/>
    </row>
    <row r="471" spans="1:20" ht="21" x14ac:dyDescent="0.4">
      <c r="A471" s="12"/>
      <c r="B471" s="22"/>
      <c r="C471" s="22"/>
      <c r="D471" s="22"/>
      <c r="E471" s="33"/>
      <c r="F471" s="44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34"/>
      <c r="S471" s="11"/>
      <c r="T471" s="11"/>
    </row>
    <row r="472" spans="1:20" ht="21" x14ac:dyDescent="0.4">
      <c r="A472" s="12"/>
      <c r="B472" s="22"/>
      <c r="C472" s="22"/>
      <c r="D472" s="22"/>
      <c r="E472" s="33"/>
      <c r="F472" s="44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34"/>
      <c r="S472" s="11"/>
      <c r="T472" s="11"/>
    </row>
    <row r="473" spans="1:20" ht="21" x14ac:dyDescent="0.4">
      <c r="A473" s="12"/>
      <c r="B473" s="22"/>
      <c r="C473" s="22"/>
      <c r="D473" s="22"/>
      <c r="E473" s="33"/>
      <c r="F473" s="44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34"/>
      <c r="S473" s="11"/>
      <c r="T473" s="11"/>
    </row>
    <row r="474" spans="1:20" ht="21" x14ac:dyDescent="0.4">
      <c r="A474" s="12"/>
      <c r="B474" s="22"/>
      <c r="C474" s="22"/>
      <c r="D474" s="22"/>
      <c r="E474" s="33"/>
      <c r="F474" s="44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34"/>
      <c r="S474" s="11"/>
      <c r="T474" s="11"/>
    </row>
    <row r="475" spans="1:20" ht="21" x14ac:dyDescent="0.4">
      <c r="A475" s="12"/>
      <c r="B475" s="22"/>
      <c r="C475" s="22"/>
      <c r="D475" s="22"/>
      <c r="E475" s="33"/>
      <c r="F475" s="44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34"/>
      <c r="S475" s="11"/>
      <c r="T475" s="11"/>
    </row>
    <row r="476" spans="1:20" ht="21" x14ac:dyDescent="0.4">
      <c r="A476" s="12"/>
      <c r="B476" s="22"/>
      <c r="C476" s="22"/>
      <c r="D476" s="22"/>
      <c r="E476" s="33"/>
      <c r="F476" s="44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34"/>
      <c r="S476" s="11"/>
      <c r="T476" s="11"/>
    </row>
    <row r="477" spans="1:20" ht="21" x14ac:dyDescent="0.4">
      <c r="A477" s="12"/>
      <c r="B477" s="22"/>
      <c r="C477" s="22"/>
      <c r="D477" s="22"/>
      <c r="E477" s="33"/>
      <c r="F477" s="44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34"/>
      <c r="S477" s="11"/>
      <c r="T477" s="11"/>
    </row>
    <row r="478" spans="1:20" ht="21" x14ac:dyDescent="0.4">
      <c r="A478" s="12"/>
      <c r="B478" s="22"/>
      <c r="C478" s="22"/>
      <c r="D478" s="22"/>
      <c r="E478" s="33"/>
      <c r="F478" s="44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34"/>
      <c r="S478" s="11"/>
      <c r="T478" s="11"/>
    </row>
    <row r="479" spans="1:20" ht="21" x14ac:dyDescent="0.4">
      <c r="A479" s="12"/>
      <c r="B479" s="22"/>
      <c r="C479" s="22"/>
      <c r="D479" s="22"/>
      <c r="E479" s="33"/>
      <c r="F479" s="44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34"/>
      <c r="S479" s="11"/>
      <c r="T479" s="11"/>
    </row>
    <row r="480" spans="1:20" ht="21" x14ac:dyDescent="0.4">
      <c r="A480" s="12"/>
      <c r="B480" s="22"/>
      <c r="C480" s="22"/>
      <c r="D480" s="22"/>
      <c r="E480" s="33"/>
      <c r="F480" s="44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34"/>
      <c r="S480" s="11"/>
      <c r="T480" s="11"/>
    </row>
    <row r="481" spans="1:20" ht="21" x14ac:dyDescent="0.4">
      <c r="A481" s="12"/>
      <c r="B481" s="22"/>
      <c r="C481" s="22"/>
      <c r="D481" s="22"/>
      <c r="E481" s="33"/>
      <c r="F481" s="44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34"/>
      <c r="S481" s="11"/>
      <c r="T481" s="11"/>
    </row>
    <row r="482" spans="1:20" ht="21" x14ac:dyDescent="0.4">
      <c r="A482" s="12"/>
      <c r="B482" s="22"/>
      <c r="C482" s="22"/>
      <c r="D482" s="22"/>
      <c r="E482" s="33"/>
      <c r="F482" s="44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34"/>
      <c r="S482" s="11"/>
      <c r="T482" s="11"/>
    </row>
    <row r="483" spans="1:20" ht="21" x14ac:dyDescent="0.4">
      <c r="A483" s="12"/>
      <c r="B483" s="22"/>
      <c r="C483" s="22"/>
      <c r="D483" s="22"/>
      <c r="E483" s="33"/>
      <c r="F483" s="44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34"/>
      <c r="S483" s="11"/>
      <c r="T483" s="11"/>
    </row>
    <row r="484" spans="1:20" ht="21" x14ac:dyDescent="0.4">
      <c r="A484" s="12"/>
      <c r="B484" s="22"/>
      <c r="C484" s="22"/>
      <c r="D484" s="22"/>
      <c r="E484" s="33"/>
      <c r="F484" s="44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34"/>
      <c r="S484" s="11"/>
      <c r="T484" s="11"/>
    </row>
    <row r="485" spans="1:20" ht="21" x14ac:dyDescent="0.4">
      <c r="A485" s="12"/>
      <c r="B485" s="22"/>
      <c r="C485" s="22"/>
      <c r="D485" s="22"/>
      <c r="E485" s="33"/>
      <c r="F485" s="44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34"/>
      <c r="S485" s="11"/>
      <c r="T485" s="11"/>
    </row>
    <row r="486" spans="1:20" ht="21" x14ac:dyDescent="0.4">
      <c r="A486" s="12"/>
      <c r="B486" s="22"/>
      <c r="C486" s="22"/>
      <c r="D486" s="22"/>
      <c r="E486" s="33"/>
      <c r="F486" s="44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34"/>
      <c r="S486" s="11"/>
      <c r="T486" s="11"/>
    </row>
    <row r="487" spans="1:20" ht="21" x14ac:dyDescent="0.4">
      <c r="A487" s="12"/>
      <c r="B487" s="22"/>
      <c r="C487" s="22"/>
      <c r="D487" s="22"/>
      <c r="E487" s="33"/>
      <c r="F487" s="44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34"/>
      <c r="S487" s="11"/>
      <c r="T487" s="11"/>
    </row>
    <row r="488" spans="1:20" ht="21" x14ac:dyDescent="0.4">
      <c r="A488" s="12"/>
      <c r="B488" s="22"/>
      <c r="C488" s="22"/>
      <c r="D488" s="22"/>
      <c r="E488" s="33"/>
      <c r="F488" s="44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34"/>
      <c r="S488" s="11"/>
      <c r="T488" s="11"/>
    </row>
    <row r="489" spans="1:20" ht="21" x14ac:dyDescent="0.4">
      <c r="A489" s="12"/>
      <c r="B489" s="22"/>
      <c r="C489" s="22"/>
      <c r="D489" s="22"/>
      <c r="E489" s="33"/>
      <c r="F489" s="44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34"/>
      <c r="S489" s="11"/>
      <c r="T489" s="11"/>
    </row>
    <row r="490" spans="1:20" ht="21" x14ac:dyDescent="0.4">
      <c r="A490" s="12"/>
      <c r="B490" s="22"/>
      <c r="C490" s="22"/>
      <c r="D490" s="22"/>
      <c r="E490" s="33"/>
      <c r="F490" s="44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34"/>
      <c r="S490" s="11"/>
      <c r="T490" s="11"/>
    </row>
    <row r="491" spans="1:20" ht="21" x14ac:dyDescent="0.4">
      <c r="A491" s="12"/>
      <c r="B491" s="22"/>
      <c r="C491" s="22"/>
      <c r="D491" s="22"/>
      <c r="E491" s="33"/>
      <c r="F491" s="44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34"/>
      <c r="S491" s="11"/>
      <c r="T491" s="11"/>
    </row>
    <row r="492" spans="1:20" ht="21" x14ac:dyDescent="0.4">
      <c r="A492" s="12"/>
      <c r="B492" s="22"/>
      <c r="C492" s="22"/>
      <c r="D492" s="22"/>
      <c r="E492" s="33"/>
      <c r="F492" s="44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34"/>
      <c r="S492" s="11"/>
      <c r="T492" s="11"/>
    </row>
    <row r="493" spans="1:20" ht="21" x14ac:dyDescent="0.4">
      <c r="A493" s="12"/>
      <c r="B493" s="22"/>
      <c r="C493" s="22"/>
      <c r="D493" s="22"/>
      <c r="E493" s="33"/>
      <c r="F493" s="44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34"/>
      <c r="S493" s="11"/>
      <c r="T493" s="11"/>
    </row>
    <row r="494" spans="1:20" ht="21" x14ac:dyDescent="0.4">
      <c r="A494" s="12"/>
      <c r="B494" s="22"/>
      <c r="C494" s="22"/>
      <c r="D494" s="22"/>
      <c r="E494" s="33"/>
      <c r="F494" s="44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34"/>
      <c r="S494" s="11"/>
      <c r="T494" s="11"/>
    </row>
    <row r="495" spans="1:20" ht="21" x14ac:dyDescent="0.4">
      <c r="A495" s="12"/>
      <c r="B495" s="22"/>
      <c r="C495" s="22"/>
      <c r="D495" s="22"/>
      <c r="E495" s="33"/>
      <c r="F495" s="44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34"/>
      <c r="S495" s="11"/>
      <c r="T495" s="11"/>
    </row>
    <row r="496" spans="1:20" ht="21" x14ac:dyDescent="0.4">
      <c r="A496" s="12"/>
      <c r="B496" s="22"/>
      <c r="C496" s="22"/>
      <c r="D496" s="22"/>
      <c r="E496" s="33"/>
      <c r="F496" s="44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34"/>
      <c r="S496" s="11"/>
      <c r="T496" s="11"/>
    </row>
    <row r="497" spans="1:20" ht="21" x14ac:dyDescent="0.4">
      <c r="A497" s="12"/>
      <c r="B497" s="22"/>
      <c r="C497" s="22"/>
      <c r="D497" s="22"/>
      <c r="E497" s="33"/>
      <c r="F497" s="44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34"/>
      <c r="S497" s="11"/>
      <c r="T497" s="11"/>
    </row>
    <row r="498" spans="1:20" ht="21" x14ac:dyDescent="0.4">
      <c r="A498" s="12"/>
      <c r="B498" s="22"/>
      <c r="C498" s="22"/>
      <c r="D498" s="22"/>
      <c r="E498" s="33"/>
      <c r="F498" s="44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34"/>
      <c r="S498" s="11"/>
      <c r="T498" s="11"/>
    </row>
    <row r="499" spans="1:20" ht="21" x14ac:dyDescent="0.4">
      <c r="A499" s="12"/>
      <c r="B499" s="22"/>
      <c r="C499" s="22"/>
      <c r="D499" s="22"/>
      <c r="E499" s="33"/>
      <c r="F499" s="44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34"/>
      <c r="S499" s="11"/>
      <c r="T499" s="11"/>
    </row>
    <row r="500" spans="1:20" ht="21" x14ac:dyDescent="0.4">
      <c r="A500" s="12"/>
      <c r="B500" s="22"/>
      <c r="C500" s="22"/>
      <c r="D500" s="22"/>
      <c r="E500" s="33"/>
      <c r="F500" s="44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34"/>
      <c r="S500" s="11"/>
      <c r="T500" s="11"/>
    </row>
    <row r="501" spans="1:20" ht="21" x14ac:dyDescent="0.4">
      <c r="A501" s="12"/>
      <c r="B501" s="22"/>
      <c r="C501" s="22"/>
      <c r="D501" s="22"/>
      <c r="E501" s="33"/>
      <c r="F501" s="44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34"/>
      <c r="S501" s="11"/>
      <c r="T501" s="11"/>
    </row>
    <row r="502" spans="1:20" ht="21" x14ac:dyDescent="0.4">
      <c r="A502" s="12"/>
      <c r="B502" s="22"/>
      <c r="C502" s="22"/>
      <c r="D502" s="22"/>
      <c r="E502" s="33"/>
      <c r="F502" s="44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34"/>
      <c r="S502" s="11"/>
      <c r="T502" s="11"/>
    </row>
    <row r="503" spans="1:20" ht="21" x14ac:dyDescent="0.4">
      <c r="A503" s="12"/>
      <c r="B503" s="22"/>
      <c r="C503" s="22"/>
      <c r="D503" s="22"/>
      <c r="E503" s="33"/>
      <c r="F503" s="44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34"/>
      <c r="S503" s="11"/>
      <c r="T503" s="11"/>
    </row>
    <row r="504" spans="1:20" ht="21" x14ac:dyDescent="0.4">
      <c r="A504" s="12"/>
      <c r="B504" s="22"/>
      <c r="C504" s="22"/>
      <c r="D504" s="22"/>
      <c r="E504" s="33"/>
      <c r="F504" s="44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34"/>
      <c r="S504" s="11"/>
      <c r="T504" s="11"/>
    </row>
    <row r="505" spans="1:20" ht="21" x14ac:dyDescent="0.4">
      <c r="A505" s="12"/>
      <c r="B505" s="22"/>
      <c r="C505" s="22"/>
      <c r="D505" s="22"/>
      <c r="E505" s="33"/>
      <c r="F505" s="44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34"/>
      <c r="S505" s="11"/>
      <c r="T505" s="11"/>
    </row>
    <row r="506" spans="1:20" ht="21" x14ac:dyDescent="0.4">
      <c r="A506" s="12"/>
      <c r="B506" s="22"/>
      <c r="C506" s="22"/>
      <c r="D506" s="22"/>
      <c r="E506" s="33"/>
      <c r="F506" s="44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34"/>
      <c r="S506" s="11"/>
      <c r="T506" s="11"/>
    </row>
    <row r="507" spans="1:20" ht="21" x14ac:dyDescent="0.4">
      <c r="A507" s="12"/>
      <c r="B507" s="22"/>
      <c r="C507" s="22"/>
      <c r="D507" s="22"/>
      <c r="E507" s="33"/>
      <c r="F507" s="44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34"/>
      <c r="S507" s="11"/>
      <c r="T507" s="11"/>
    </row>
    <row r="508" spans="1:20" ht="21" x14ac:dyDescent="0.4">
      <c r="A508" s="12"/>
      <c r="B508" s="22"/>
      <c r="C508" s="22"/>
      <c r="D508" s="22"/>
      <c r="E508" s="33"/>
      <c r="F508" s="44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34"/>
      <c r="S508" s="11"/>
      <c r="T508" s="11"/>
    </row>
    <row r="509" spans="1:20" ht="21" x14ac:dyDescent="0.4">
      <c r="A509" s="12"/>
      <c r="B509" s="22"/>
      <c r="C509" s="22"/>
      <c r="D509" s="22"/>
      <c r="E509" s="33"/>
      <c r="F509" s="44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34"/>
      <c r="S509" s="11"/>
      <c r="T509" s="11"/>
    </row>
    <row r="510" spans="1:20" ht="21" x14ac:dyDescent="0.4">
      <c r="A510" s="12"/>
      <c r="B510" s="22"/>
      <c r="C510" s="22"/>
      <c r="D510" s="22"/>
      <c r="E510" s="33"/>
      <c r="F510" s="44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34"/>
      <c r="S510" s="11"/>
      <c r="T510" s="11"/>
    </row>
    <row r="511" spans="1:20" ht="21" x14ac:dyDescent="0.4">
      <c r="A511" s="12"/>
      <c r="B511" s="22"/>
      <c r="C511" s="22"/>
      <c r="D511" s="22"/>
      <c r="E511" s="33"/>
      <c r="F511" s="44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34"/>
      <c r="S511" s="11"/>
      <c r="T511" s="11"/>
    </row>
    <row r="512" spans="1:20" ht="21" x14ac:dyDescent="0.4">
      <c r="A512" s="12"/>
      <c r="B512" s="22"/>
      <c r="C512" s="22"/>
      <c r="D512" s="22"/>
      <c r="E512" s="33"/>
      <c r="F512" s="44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34"/>
      <c r="S512" s="11"/>
      <c r="T512" s="11"/>
    </row>
    <row r="513" spans="1:20" ht="21" x14ac:dyDescent="0.4">
      <c r="A513" s="12"/>
      <c r="B513" s="22"/>
      <c r="C513" s="22"/>
      <c r="D513" s="22"/>
      <c r="E513" s="33"/>
      <c r="F513" s="44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34"/>
      <c r="S513" s="11"/>
      <c r="T513" s="11"/>
    </row>
    <row r="514" spans="1:20" ht="21" x14ac:dyDescent="0.4">
      <c r="A514" s="12"/>
      <c r="B514" s="22"/>
      <c r="C514" s="22"/>
      <c r="D514" s="22"/>
      <c r="E514" s="33"/>
      <c r="F514" s="44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34"/>
      <c r="S514" s="11"/>
      <c r="T514" s="11"/>
    </row>
    <row r="515" spans="1:20" ht="21" x14ac:dyDescent="0.4">
      <c r="A515" s="12"/>
      <c r="B515" s="22"/>
      <c r="C515" s="22"/>
      <c r="D515" s="22"/>
      <c r="E515" s="33"/>
      <c r="F515" s="44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34"/>
      <c r="S515" s="11"/>
      <c r="T515" s="11"/>
    </row>
    <row r="516" spans="1:20" ht="21" x14ac:dyDescent="0.4">
      <c r="A516" s="12"/>
      <c r="B516" s="22"/>
      <c r="C516" s="22"/>
      <c r="D516" s="22"/>
      <c r="E516" s="33"/>
      <c r="F516" s="44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34"/>
      <c r="S516" s="11"/>
      <c r="T516" s="11"/>
    </row>
    <row r="517" spans="1:20" ht="21" x14ac:dyDescent="0.4">
      <c r="A517" s="12"/>
      <c r="B517" s="22"/>
      <c r="C517" s="22"/>
      <c r="D517" s="22"/>
      <c r="E517" s="33"/>
      <c r="F517" s="44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34"/>
      <c r="S517" s="11"/>
      <c r="T517" s="11"/>
    </row>
    <row r="518" spans="1:20" ht="21" x14ac:dyDescent="0.4">
      <c r="A518" s="12"/>
      <c r="B518" s="22"/>
      <c r="C518" s="22"/>
      <c r="D518" s="22"/>
      <c r="E518" s="33"/>
      <c r="F518" s="44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34"/>
      <c r="S518" s="11"/>
      <c r="T518" s="11"/>
    </row>
    <row r="519" spans="1:20" ht="21" x14ac:dyDescent="0.4">
      <c r="A519" s="12"/>
      <c r="B519" s="22"/>
      <c r="C519" s="22"/>
      <c r="D519" s="22"/>
      <c r="E519" s="33"/>
      <c r="F519" s="44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34"/>
      <c r="S519" s="11"/>
      <c r="T519" s="11"/>
    </row>
    <row r="520" spans="1:20" ht="21" x14ac:dyDescent="0.4">
      <c r="A520" s="12"/>
      <c r="B520" s="22"/>
      <c r="C520" s="22"/>
      <c r="D520" s="22"/>
      <c r="E520" s="33"/>
      <c r="F520" s="44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34"/>
      <c r="S520" s="11"/>
      <c r="T520" s="11"/>
    </row>
    <row r="521" spans="1:20" ht="21" x14ac:dyDescent="0.4">
      <c r="A521" s="12"/>
      <c r="B521" s="22"/>
      <c r="C521" s="22"/>
      <c r="D521" s="22"/>
      <c r="E521" s="33"/>
      <c r="F521" s="44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34"/>
      <c r="S521" s="11"/>
      <c r="T521" s="11"/>
    </row>
    <row r="522" spans="1:20" ht="21" x14ac:dyDescent="0.4">
      <c r="A522" s="12"/>
      <c r="B522" s="22"/>
      <c r="C522" s="22"/>
      <c r="D522" s="22"/>
      <c r="E522" s="33"/>
      <c r="F522" s="44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34"/>
      <c r="S522" s="11"/>
      <c r="T522" s="11"/>
    </row>
    <row r="523" spans="1:20" ht="21" x14ac:dyDescent="0.4">
      <c r="A523" s="12"/>
      <c r="B523" s="22"/>
      <c r="C523" s="22"/>
      <c r="D523" s="22"/>
      <c r="E523" s="33"/>
      <c r="F523" s="44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34"/>
      <c r="S523" s="11"/>
      <c r="T523" s="11"/>
    </row>
    <row r="524" spans="1:20" ht="21" x14ac:dyDescent="0.4">
      <c r="A524" s="12"/>
      <c r="B524" s="22"/>
      <c r="C524" s="22"/>
      <c r="D524" s="22"/>
      <c r="E524" s="33"/>
      <c r="F524" s="44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34"/>
      <c r="S524" s="11"/>
      <c r="T524" s="11"/>
    </row>
    <row r="525" spans="1:20" ht="21" x14ac:dyDescent="0.4">
      <c r="A525" s="12"/>
      <c r="B525" s="22"/>
      <c r="C525" s="22"/>
      <c r="D525" s="22"/>
      <c r="E525" s="33"/>
      <c r="F525" s="44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34"/>
      <c r="S525" s="11"/>
      <c r="T525" s="11"/>
    </row>
    <row r="526" spans="1:20" ht="21" x14ac:dyDescent="0.4">
      <c r="A526" s="12"/>
      <c r="B526" s="22"/>
      <c r="C526" s="22"/>
      <c r="D526" s="22"/>
      <c r="E526" s="33"/>
      <c r="F526" s="44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34"/>
      <c r="S526" s="11"/>
      <c r="T526" s="11"/>
    </row>
    <row r="527" spans="1:20" ht="21" x14ac:dyDescent="0.4">
      <c r="A527" s="12"/>
      <c r="B527" s="22"/>
      <c r="C527" s="22"/>
      <c r="D527" s="22"/>
      <c r="E527" s="33"/>
      <c r="F527" s="44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34"/>
      <c r="S527" s="11"/>
      <c r="T527" s="11"/>
    </row>
    <row r="528" spans="1:20" ht="21" x14ac:dyDescent="0.4">
      <c r="A528" s="12"/>
      <c r="B528" s="22"/>
      <c r="C528" s="22"/>
      <c r="D528" s="22"/>
      <c r="E528" s="33"/>
      <c r="F528" s="44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34"/>
      <c r="S528" s="11"/>
      <c r="T528" s="11"/>
    </row>
    <row r="529" spans="1:20" ht="21" x14ac:dyDescent="0.4">
      <c r="A529" s="12"/>
      <c r="B529" s="22"/>
      <c r="C529" s="22"/>
      <c r="D529" s="22"/>
      <c r="E529" s="33"/>
      <c r="F529" s="44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34"/>
      <c r="S529" s="11"/>
      <c r="T529" s="11"/>
    </row>
    <row r="530" spans="1:20" ht="21" x14ac:dyDescent="0.4">
      <c r="A530" s="12"/>
      <c r="B530" s="22"/>
      <c r="C530" s="22"/>
      <c r="D530" s="22"/>
      <c r="E530" s="33"/>
      <c r="F530" s="44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34"/>
      <c r="S530" s="11"/>
      <c r="T530" s="11"/>
    </row>
    <row r="531" spans="1:20" ht="21" x14ac:dyDescent="0.4">
      <c r="A531" s="12"/>
      <c r="B531" s="22"/>
      <c r="C531" s="22"/>
      <c r="D531" s="22"/>
      <c r="E531" s="33"/>
      <c r="F531" s="44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34"/>
      <c r="S531" s="11"/>
      <c r="T531" s="11"/>
    </row>
    <row r="532" spans="1:20" ht="21" x14ac:dyDescent="0.4">
      <c r="A532" s="12"/>
      <c r="B532" s="22"/>
      <c r="C532" s="22"/>
      <c r="D532" s="22"/>
      <c r="E532" s="33"/>
      <c r="F532" s="44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34"/>
      <c r="S532" s="11"/>
      <c r="T532" s="11"/>
    </row>
    <row r="533" spans="1:20" ht="21" x14ac:dyDescent="0.4">
      <c r="A533" s="12"/>
      <c r="B533" s="22"/>
      <c r="C533" s="22"/>
      <c r="D533" s="22"/>
      <c r="E533" s="33"/>
      <c r="F533" s="44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34"/>
      <c r="S533" s="11"/>
      <c r="T533" s="11"/>
    </row>
    <row r="534" spans="1:20" ht="21" x14ac:dyDescent="0.4">
      <c r="A534" s="12"/>
      <c r="B534" s="22"/>
      <c r="C534" s="22"/>
      <c r="D534" s="22"/>
      <c r="E534" s="33"/>
      <c r="F534" s="44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34"/>
      <c r="S534" s="11"/>
      <c r="T534" s="11"/>
    </row>
    <row r="535" spans="1:20" ht="21" x14ac:dyDescent="0.4">
      <c r="A535" s="12"/>
      <c r="B535" s="22"/>
      <c r="C535" s="22"/>
      <c r="D535" s="22"/>
      <c r="E535" s="33"/>
      <c r="F535" s="44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34"/>
      <c r="S535" s="11"/>
      <c r="T535" s="11"/>
    </row>
    <row r="536" spans="1:20" ht="21" x14ac:dyDescent="0.4">
      <c r="A536" s="12"/>
      <c r="B536" s="22"/>
      <c r="C536" s="22"/>
      <c r="D536" s="22"/>
      <c r="E536" s="33"/>
      <c r="F536" s="44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34"/>
      <c r="S536" s="11"/>
      <c r="T536" s="11"/>
    </row>
    <row r="537" spans="1:20" ht="21" x14ac:dyDescent="0.4">
      <c r="A537" s="12"/>
      <c r="B537" s="22"/>
      <c r="C537" s="22"/>
      <c r="D537" s="22"/>
      <c r="E537" s="33"/>
      <c r="F537" s="44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34"/>
      <c r="S537" s="11"/>
      <c r="T537" s="11"/>
    </row>
    <row r="538" spans="1:20" ht="21" x14ac:dyDescent="0.4">
      <c r="A538" s="12"/>
      <c r="B538" s="22"/>
      <c r="C538" s="22"/>
      <c r="D538" s="22"/>
      <c r="E538" s="33"/>
      <c r="F538" s="44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34"/>
      <c r="S538" s="11"/>
      <c r="T538" s="11"/>
    </row>
    <row r="539" spans="1:20" ht="21" x14ac:dyDescent="0.4">
      <c r="A539" s="12"/>
      <c r="B539" s="22"/>
      <c r="C539" s="22"/>
      <c r="D539" s="22"/>
      <c r="E539" s="33"/>
      <c r="F539" s="44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34"/>
      <c r="S539" s="11"/>
      <c r="T539" s="11"/>
    </row>
    <row r="540" spans="1:20" ht="21" x14ac:dyDescent="0.4">
      <c r="A540" s="12"/>
      <c r="B540" s="22"/>
      <c r="C540" s="22"/>
      <c r="D540" s="22"/>
      <c r="E540" s="33"/>
      <c r="F540" s="44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34"/>
      <c r="S540" s="11"/>
      <c r="T540" s="11"/>
    </row>
    <row r="541" spans="1:20" ht="21" x14ac:dyDescent="0.4">
      <c r="A541" s="12"/>
      <c r="B541" s="22"/>
      <c r="C541" s="22"/>
      <c r="D541" s="22"/>
      <c r="E541" s="33"/>
      <c r="F541" s="44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34"/>
      <c r="S541" s="11"/>
      <c r="T541" s="11"/>
    </row>
    <row r="542" spans="1:20" ht="21" x14ac:dyDescent="0.4">
      <c r="A542" s="12"/>
      <c r="B542" s="22"/>
      <c r="C542" s="22"/>
      <c r="D542" s="22"/>
      <c r="E542" s="33"/>
      <c r="F542" s="44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34"/>
      <c r="S542" s="11"/>
      <c r="T542" s="11"/>
    </row>
    <row r="543" spans="1:20" ht="21" x14ac:dyDescent="0.4">
      <c r="A543" s="12"/>
      <c r="B543" s="22"/>
      <c r="C543" s="22"/>
      <c r="D543" s="22"/>
      <c r="E543" s="33"/>
      <c r="F543" s="44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34"/>
      <c r="S543" s="11"/>
      <c r="T543" s="11"/>
    </row>
    <row r="544" spans="1:20" ht="21" x14ac:dyDescent="0.4">
      <c r="A544" s="12"/>
      <c r="B544" s="22"/>
      <c r="C544" s="22"/>
      <c r="D544" s="22"/>
      <c r="E544" s="33"/>
      <c r="F544" s="44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34"/>
      <c r="S544" s="11"/>
      <c r="T544" s="11"/>
    </row>
    <row r="545" spans="1:20" ht="21" x14ac:dyDescent="0.4">
      <c r="A545" s="12"/>
      <c r="B545" s="22"/>
      <c r="C545" s="22"/>
      <c r="D545" s="22"/>
      <c r="E545" s="33"/>
      <c r="F545" s="44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34"/>
      <c r="S545" s="11"/>
      <c r="T545" s="11"/>
    </row>
    <row r="546" spans="1:20" ht="21" x14ac:dyDescent="0.4">
      <c r="A546" s="12"/>
      <c r="B546" s="22"/>
      <c r="C546" s="22"/>
      <c r="D546" s="22"/>
      <c r="E546" s="33"/>
      <c r="F546" s="44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34"/>
      <c r="S546" s="11"/>
      <c r="T546" s="11"/>
    </row>
    <row r="547" spans="1:20" ht="21" x14ac:dyDescent="0.4">
      <c r="A547" s="12"/>
      <c r="B547" s="22"/>
      <c r="C547" s="22"/>
      <c r="D547" s="22"/>
      <c r="E547" s="33"/>
      <c r="F547" s="44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34"/>
      <c r="S547" s="11"/>
      <c r="T547" s="11"/>
    </row>
    <row r="548" spans="1:20" ht="21" x14ac:dyDescent="0.4">
      <c r="A548" s="12"/>
      <c r="B548" s="22"/>
      <c r="C548" s="22"/>
      <c r="D548" s="22"/>
      <c r="E548" s="33"/>
      <c r="F548" s="44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34"/>
      <c r="S548" s="11"/>
      <c r="T548" s="11"/>
    </row>
    <row r="549" spans="1:20" ht="21" x14ac:dyDescent="0.4">
      <c r="A549" s="12"/>
      <c r="B549" s="22"/>
      <c r="C549" s="22"/>
      <c r="D549" s="22"/>
      <c r="E549" s="33"/>
      <c r="F549" s="44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34"/>
      <c r="S549" s="11"/>
      <c r="T549" s="11"/>
    </row>
    <row r="550" spans="1:20" ht="21" x14ac:dyDescent="0.4">
      <c r="A550" s="12"/>
      <c r="B550" s="22"/>
      <c r="C550" s="22"/>
      <c r="D550" s="22"/>
      <c r="E550" s="33"/>
      <c r="F550" s="44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34"/>
      <c r="S550" s="11"/>
      <c r="T550" s="11"/>
    </row>
    <row r="551" spans="1:20" ht="21" x14ac:dyDescent="0.4">
      <c r="A551" s="12"/>
      <c r="B551" s="22"/>
      <c r="C551" s="22"/>
      <c r="D551" s="22"/>
      <c r="E551" s="33"/>
      <c r="F551" s="44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34"/>
      <c r="S551" s="11"/>
      <c r="T551" s="11"/>
    </row>
    <row r="552" spans="1:20" ht="21" x14ac:dyDescent="0.4">
      <c r="A552" s="12"/>
      <c r="B552" s="22"/>
      <c r="C552" s="22"/>
      <c r="D552" s="22"/>
      <c r="E552" s="33"/>
      <c r="F552" s="44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34"/>
      <c r="S552" s="11"/>
      <c r="T552" s="11"/>
    </row>
    <row r="553" spans="1:20" ht="21" x14ac:dyDescent="0.4">
      <c r="A553" s="12"/>
      <c r="B553" s="22"/>
      <c r="C553" s="22"/>
      <c r="D553" s="22"/>
      <c r="E553" s="33"/>
      <c r="F553" s="44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34"/>
      <c r="S553" s="11"/>
      <c r="T553" s="11"/>
    </row>
    <row r="554" spans="1:20" ht="21" x14ac:dyDescent="0.4">
      <c r="A554" s="12"/>
      <c r="B554" s="22"/>
      <c r="C554" s="22"/>
      <c r="D554" s="22"/>
      <c r="E554" s="33"/>
      <c r="F554" s="44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34"/>
      <c r="S554" s="11"/>
      <c r="T554" s="11"/>
    </row>
    <row r="555" spans="1:20" ht="21" x14ac:dyDescent="0.4">
      <c r="A555" s="12"/>
      <c r="B555" s="22"/>
      <c r="C555" s="22"/>
      <c r="D555" s="22"/>
      <c r="E555" s="33"/>
      <c r="F555" s="44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34"/>
      <c r="S555" s="11"/>
      <c r="T555" s="11"/>
    </row>
    <row r="556" spans="1:20" ht="21" x14ac:dyDescent="0.4">
      <c r="A556" s="12"/>
      <c r="B556" s="22"/>
      <c r="C556" s="22"/>
      <c r="D556" s="22"/>
      <c r="E556" s="33"/>
      <c r="F556" s="44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34"/>
      <c r="S556" s="11"/>
      <c r="T556" s="11"/>
    </row>
    <row r="557" spans="1:20" ht="21" x14ac:dyDescent="0.4">
      <c r="A557" s="12"/>
      <c r="B557" s="22"/>
      <c r="C557" s="22"/>
      <c r="D557" s="22"/>
      <c r="E557" s="33"/>
      <c r="F557" s="44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34"/>
      <c r="S557" s="11"/>
      <c r="T557" s="11"/>
    </row>
    <row r="558" spans="1:20" ht="21" x14ac:dyDescent="0.4">
      <c r="A558" s="12"/>
      <c r="B558" s="22"/>
      <c r="C558" s="22"/>
      <c r="D558" s="22"/>
      <c r="E558" s="33"/>
      <c r="F558" s="44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34"/>
      <c r="S558" s="11"/>
      <c r="T558" s="11"/>
    </row>
    <row r="559" spans="1:20" ht="21" x14ac:dyDescent="0.4">
      <c r="A559" s="12"/>
      <c r="B559" s="22"/>
      <c r="C559" s="22"/>
      <c r="D559" s="22"/>
      <c r="E559" s="33"/>
      <c r="F559" s="44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34"/>
      <c r="S559" s="11"/>
      <c r="T559" s="11"/>
    </row>
    <row r="560" spans="1:20" ht="21" x14ac:dyDescent="0.4">
      <c r="A560" s="12"/>
      <c r="B560" s="22"/>
      <c r="C560" s="22"/>
      <c r="D560" s="22"/>
      <c r="E560" s="33"/>
      <c r="F560" s="44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34"/>
      <c r="S560" s="11"/>
      <c r="T560" s="11"/>
    </row>
    <row r="561" spans="1:20" ht="21" x14ac:dyDescent="0.4">
      <c r="A561" s="12"/>
      <c r="B561" s="22"/>
      <c r="C561" s="22"/>
      <c r="D561" s="22"/>
      <c r="E561" s="33"/>
      <c r="F561" s="44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34"/>
      <c r="S561" s="11"/>
      <c r="T561" s="11"/>
    </row>
    <row r="562" spans="1:20" ht="21" x14ac:dyDescent="0.4">
      <c r="A562" s="12"/>
      <c r="B562" s="22"/>
      <c r="C562" s="22"/>
      <c r="D562" s="22"/>
      <c r="E562" s="33"/>
      <c r="F562" s="44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34"/>
      <c r="S562" s="11"/>
      <c r="T562" s="11"/>
    </row>
    <row r="563" spans="1:20" ht="21" x14ac:dyDescent="0.4">
      <c r="A563" s="12"/>
      <c r="B563" s="22"/>
      <c r="C563" s="22"/>
      <c r="D563" s="22"/>
      <c r="E563" s="33"/>
      <c r="F563" s="44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34"/>
      <c r="S563" s="11"/>
      <c r="T563" s="11"/>
    </row>
    <row r="564" spans="1:20" ht="21" x14ac:dyDescent="0.4">
      <c r="A564" s="12"/>
      <c r="B564" s="22"/>
      <c r="C564" s="22"/>
      <c r="D564" s="22"/>
      <c r="E564" s="33"/>
      <c r="F564" s="44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34"/>
      <c r="S564" s="11"/>
      <c r="T564" s="11"/>
    </row>
    <row r="565" spans="1:20" ht="21" x14ac:dyDescent="0.4">
      <c r="A565" s="12"/>
      <c r="B565" s="22"/>
      <c r="C565" s="22"/>
      <c r="D565" s="22"/>
      <c r="E565" s="33"/>
      <c r="F565" s="44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34"/>
      <c r="S565" s="11"/>
      <c r="T565" s="11"/>
    </row>
    <row r="566" spans="1:20" ht="21" x14ac:dyDescent="0.4">
      <c r="A566" s="12"/>
      <c r="B566" s="22"/>
      <c r="C566" s="22"/>
      <c r="D566" s="22"/>
      <c r="E566" s="33"/>
      <c r="F566" s="44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34"/>
      <c r="S566" s="11"/>
      <c r="T566" s="11"/>
    </row>
    <row r="567" spans="1:20" ht="21" x14ac:dyDescent="0.4">
      <c r="A567" s="12"/>
      <c r="B567" s="22"/>
      <c r="C567" s="22"/>
      <c r="D567" s="22"/>
      <c r="E567" s="33"/>
      <c r="F567" s="44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34"/>
      <c r="S567" s="11"/>
      <c r="T567" s="11"/>
    </row>
    <row r="568" spans="1:20" ht="21" x14ac:dyDescent="0.4">
      <c r="A568" s="12"/>
      <c r="B568" s="22"/>
      <c r="C568" s="22"/>
      <c r="D568" s="22"/>
      <c r="E568" s="33"/>
      <c r="F568" s="44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34"/>
      <c r="S568" s="11"/>
      <c r="T568" s="11"/>
    </row>
    <row r="569" spans="1:20" ht="21" x14ac:dyDescent="0.4">
      <c r="A569" s="12"/>
      <c r="B569" s="22"/>
      <c r="C569" s="22"/>
      <c r="D569" s="22"/>
      <c r="E569" s="33"/>
      <c r="F569" s="44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34"/>
      <c r="S569" s="11"/>
      <c r="T569" s="11"/>
    </row>
    <row r="570" spans="1:20" ht="21" x14ac:dyDescent="0.4">
      <c r="A570" s="12"/>
      <c r="B570" s="22"/>
      <c r="C570" s="22"/>
      <c r="D570" s="22"/>
      <c r="E570" s="33"/>
      <c r="F570" s="44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34"/>
      <c r="S570" s="11"/>
      <c r="T570" s="11"/>
    </row>
    <row r="571" spans="1:20" ht="21" x14ac:dyDescent="0.4">
      <c r="A571" s="12"/>
      <c r="B571" s="22"/>
      <c r="C571" s="22"/>
      <c r="D571" s="22"/>
      <c r="E571" s="33"/>
      <c r="F571" s="44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34"/>
      <c r="S571" s="11"/>
      <c r="T571" s="11"/>
    </row>
    <row r="572" spans="1:20" ht="21" x14ac:dyDescent="0.4">
      <c r="A572" s="12"/>
      <c r="B572" s="22"/>
      <c r="C572" s="22"/>
      <c r="D572" s="22"/>
      <c r="E572" s="33"/>
      <c r="F572" s="44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34"/>
      <c r="S572" s="11"/>
      <c r="T572" s="11"/>
    </row>
    <row r="573" spans="1:20" ht="21" x14ac:dyDescent="0.4">
      <c r="A573" s="12"/>
      <c r="B573" s="22"/>
      <c r="C573" s="22"/>
      <c r="D573" s="22"/>
      <c r="E573" s="33"/>
      <c r="F573" s="44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34"/>
      <c r="S573" s="11"/>
      <c r="T573" s="11"/>
    </row>
    <row r="574" spans="1:20" ht="21" x14ac:dyDescent="0.4">
      <c r="A574" s="12"/>
      <c r="B574" s="22"/>
      <c r="C574" s="22"/>
      <c r="D574" s="22"/>
      <c r="E574" s="33"/>
      <c r="F574" s="44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34"/>
      <c r="S574" s="11"/>
      <c r="T574" s="11"/>
    </row>
    <row r="575" spans="1:20" ht="21" x14ac:dyDescent="0.4">
      <c r="A575" s="12"/>
      <c r="B575" s="22"/>
      <c r="C575" s="22"/>
      <c r="D575" s="22"/>
      <c r="E575" s="33"/>
      <c r="F575" s="44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34"/>
      <c r="S575" s="11"/>
      <c r="T575" s="11"/>
    </row>
    <row r="576" spans="1:20" ht="21" x14ac:dyDescent="0.4">
      <c r="A576" s="12"/>
      <c r="B576" s="22"/>
      <c r="C576" s="22"/>
      <c r="D576" s="22"/>
      <c r="E576" s="33"/>
      <c r="F576" s="44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34"/>
      <c r="S576" s="11"/>
      <c r="T576" s="11"/>
    </row>
    <row r="577" spans="1:20" ht="21" x14ac:dyDescent="0.4">
      <c r="A577" s="12"/>
      <c r="B577" s="22"/>
      <c r="C577" s="22"/>
      <c r="D577" s="22"/>
      <c r="E577" s="33"/>
      <c r="F577" s="44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34"/>
      <c r="S577" s="11"/>
      <c r="T577" s="11"/>
    </row>
    <row r="578" spans="1:20" ht="21" x14ac:dyDescent="0.4">
      <c r="A578" s="12"/>
      <c r="B578" s="22"/>
      <c r="C578" s="22"/>
      <c r="D578" s="22"/>
      <c r="E578" s="33"/>
      <c r="F578" s="44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34"/>
      <c r="S578" s="11"/>
      <c r="T578" s="11"/>
    </row>
    <row r="579" spans="1:20" ht="21" x14ac:dyDescent="0.4">
      <c r="A579" s="12"/>
      <c r="B579" s="22"/>
      <c r="C579" s="22"/>
      <c r="D579" s="22"/>
      <c r="E579" s="33"/>
      <c r="F579" s="44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34"/>
      <c r="S579" s="11"/>
      <c r="T579" s="11"/>
    </row>
    <row r="580" spans="1:20" ht="21" x14ac:dyDescent="0.4">
      <c r="A580" s="12"/>
      <c r="B580" s="22"/>
      <c r="C580" s="22"/>
      <c r="D580" s="22"/>
      <c r="E580" s="33"/>
      <c r="F580" s="44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34"/>
      <c r="S580" s="11"/>
      <c r="T580" s="11"/>
    </row>
    <row r="581" spans="1:20" ht="21" x14ac:dyDescent="0.4">
      <c r="A581" s="12"/>
      <c r="B581" s="22"/>
      <c r="C581" s="22"/>
      <c r="D581" s="22"/>
      <c r="E581" s="33"/>
      <c r="F581" s="44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34"/>
      <c r="S581" s="11"/>
      <c r="T581" s="11"/>
    </row>
    <row r="582" spans="1:20" ht="21" x14ac:dyDescent="0.4">
      <c r="A582" s="12"/>
      <c r="B582" s="22"/>
      <c r="C582" s="22"/>
      <c r="D582" s="22"/>
      <c r="E582" s="33"/>
      <c r="F582" s="44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34"/>
      <c r="S582" s="11"/>
      <c r="T582" s="11"/>
    </row>
    <row r="583" spans="1:20" ht="21" x14ac:dyDescent="0.4">
      <c r="A583" s="12"/>
      <c r="B583" s="22"/>
      <c r="C583" s="22"/>
      <c r="D583" s="22"/>
      <c r="E583" s="33"/>
      <c r="F583" s="44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34"/>
      <c r="S583" s="11"/>
      <c r="T583" s="11"/>
    </row>
    <row r="584" spans="1:20" ht="21" x14ac:dyDescent="0.4">
      <c r="A584" s="12"/>
      <c r="B584" s="22"/>
      <c r="C584" s="22"/>
      <c r="D584" s="22"/>
      <c r="E584" s="33"/>
      <c r="F584" s="44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34"/>
      <c r="S584" s="11"/>
      <c r="T584" s="11"/>
    </row>
    <row r="585" spans="1:20" ht="21" x14ac:dyDescent="0.4">
      <c r="A585" s="12"/>
      <c r="B585" s="22"/>
      <c r="C585" s="22"/>
      <c r="D585" s="22"/>
      <c r="E585" s="33"/>
      <c r="F585" s="44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34"/>
      <c r="S585" s="11"/>
      <c r="T585" s="11"/>
    </row>
    <row r="586" spans="1:20" ht="21" x14ac:dyDescent="0.4">
      <c r="A586" s="12"/>
      <c r="B586" s="22"/>
      <c r="C586" s="22"/>
      <c r="D586" s="22"/>
      <c r="E586" s="33"/>
      <c r="F586" s="44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34"/>
      <c r="S586" s="11"/>
      <c r="T586" s="11"/>
    </row>
    <row r="587" spans="1:20" ht="21" x14ac:dyDescent="0.4">
      <c r="A587" s="12"/>
      <c r="B587" s="22"/>
      <c r="C587" s="22"/>
      <c r="D587" s="22"/>
      <c r="E587" s="33"/>
      <c r="F587" s="44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34"/>
      <c r="S587" s="11"/>
      <c r="T587" s="11"/>
    </row>
    <row r="588" spans="1:20" ht="21" x14ac:dyDescent="0.4">
      <c r="A588" s="12"/>
      <c r="B588" s="22"/>
      <c r="C588" s="22"/>
      <c r="D588" s="22"/>
      <c r="E588" s="33"/>
      <c r="F588" s="44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34"/>
      <c r="S588" s="11"/>
      <c r="T588" s="11"/>
    </row>
    <row r="589" spans="1:20" ht="21" x14ac:dyDescent="0.4">
      <c r="A589" s="12"/>
      <c r="B589" s="22"/>
      <c r="C589" s="22"/>
      <c r="D589" s="22"/>
      <c r="E589" s="33"/>
      <c r="F589" s="44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34"/>
      <c r="S589" s="11"/>
      <c r="T589" s="11"/>
    </row>
    <row r="590" spans="1:20" ht="21" x14ac:dyDescent="0.4">
      <c r="A590" s="12"/>
      <c r="B590" s="22"/>
      <c r="C590" s="22"/>
      <c r="D590" s="22"/>
      <c r="E590" s="33"/>
      <c r="F590" s="44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34"/>
      <c r="S590" s="11"/>
      <c r="T590" s="11"/>
    </row>
    <row r="591" spans="1:20" ht="21" x14ac:dyDescent="0.4">
      <c r="A591" s="12"/>
      <c r="B591" s="22"/>
      <c r="C591" s="22"/>
      <c r="D591" s="22"/>
      <c r="E591" s="33"/>
      <c r="F591" s="44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34"/>
      <c r="S591" s="11"/>
      <c r="T591" s="11"/>
    </row>
    <row r="592" spans="1:20" ht="21" x14ac:dyDescent="0.4">
      <c r="A592" s="12"/>
      <c r="B592" s="22"/>
      <c r="C592" s="22"/>
      <c r="D592" s="22"/>
      <c r="E592" s="33"/>
      <c r="F592" s="44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34"/>
      <c r="S592" s="11"/>
      <c r="T592" s="11"/>
    </row>
    <row r="593" spans="1:20" ht="21" x14ac:dyDescent="0.4">
      <c r="A593" s="12"/>
      <c r="B593" s="22"/>
      <c r="C593" s="22"/>
      <c r="D593" s="22"/>
      <c r="E593" s="33"/>
      <c r="F593" s="44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34"/>
      <c r="S593" s="11"/>
      <c r="T593" s="11"/>
    </row>
    <row r="594" spans="1:20" ht="21" x14ac:dyDescent="0.4">
      <c r="A594" s="12"/>
      <c r="B594" s="22"/>
      <c r="C594" s="22"/>
      <c r="D594" s="22"/>
      <c r="E594" s="33"/>
      <c r="F594" s="44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34"/>
      <c r="S594" s="11"/>
      <c r="T594" s="11"/>
    </row>
    <row r="595" spans="1:20" ht="21" x14ac:dyDescent="0.4">
      <c r="A595" s="12"/>
      <c r="B595" s="22"/>
      <c r="C595" s="22"/>
      <c r="D595" s="22"/>
      <c r="E595" s="33"/>
      <c r="F595" s="44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34"/>
      <c r="S595" s="11"/>
      <c r="T595" s="11"/>
    </row>
    <row r="596" spans="1:20" ht="21" x14ac:dyDescent="0.4">
      <c r="A596" s="12"/>
      <c r="B596" s="22"/>
      <c r="C596" s="22"/>
      <c r="D596" s="22"/>
      <c r="E596" s="33"/>
      <c r="F596" s="44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34"/>
      <c r="S596" s="11"/>
      <c r="T596" s="11"/>
    </row>
    <row r="597" spans="1:20" ht="21" x14ac:dyDescent="0.4">
      <c r="A597" s="12"/>
      <c r="B597" s="22"/>
      <c r="C597" s="22"/>
      <c r="D597" s="22"/>
      <c r="E597" s="33"/>
      <c r="F597" s="44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34"/>
      <c r="S597" s="11"/>
      <c r="T597" s="11"/>
    </row>
    <row r="598" spans="1:20" ht="21" x14ac:dyDescent="0.4">
      <c r="A598" s="12"/>
      <c r="B598" s="22"/>
      <c r="C598" s="22"/>
      <c r="D598" s="22"/>
      <c r="E598" s="33"/>
      <c r="F598" s="44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34"/>
      <c r="S598" s="11"/>
      <c r="T598" s="11"/>
    </row>
    <row r="599" spans="1:20" ht="21" x14ac:dyDescent="0.4">
      <c r="A599" s="12"/>
      <c r="B599" s="22"/>
      <c r="C599" s="22"/>
      <c r="D599" s="22"/>
      <c r="E599" s="33"/>
      <c r="F599" s="44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34"/>
      <c r="S599" s="11"/>
      <c r="T599" s="11"/>
    </row>
    <row r="600" spans="1:20" ht="21" x14ac:dyDescent="0.4">
      <c r="A600" s="12"/>
      <c r="B600" s="22"/>
      <c r="C600" s="22"/>
      <c r="D600" s="22"/>
      <c r="E600" s="33"/>
      <c r="F600" s="44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34"/>
      <c r="S600" s="11"/>
      <c r="T600" s="11"/>
    </row>
    <row r="601" spans="1:20" ht="21" x14ac:dyDescent="0.4">
      <c r="A601" s="12"/>
      <c r="B601" s="22"/>
      <c r="C601" s="22"/>
      <c r="D601" s="22"/>
      <c r="E601" s="33"/>
      <c r="F601" s="44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34"/>
      <c r="S601" s="11"/>
      <c r="T601" s="11"/>
    </row>
    <row r="602" spans="1:20" ht="21" x14ac:dyDescent="0.4">
      <c r="A602" s="12"/>
      <c r="B602" s="22"/>
      <c r="C602" s="22"/>
      <c r="D602" s="22"/>
      <c r="E602" s="33"/>
      <c r="F602" s="44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34"/>
      <c r="S602" s="11"/>
      <c r="T602" s="11"/>
    </row>
    <row r="603" spans="1:20" ht="21" x14ac:dyDescent="0.4">
      <c r="A603" s="12"/>
      <c r="B603" s="22"/>
      <c r="C603" s="22"/>
      <c r="D603" s="22"/>
      <c r="E603" s="33"/>
      <c r="F603" s="44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34"/>
      <c r="S603" s="11"/>
      <c r="T603" s="11"/>
    </row>
    <row r="604" spans="1:20" ht="21" x14ac:dyDescent="0.4">
      <c r="A604" s="12"/>
      <c r="B604" s="22"/>
      <c r="C604" s="22"/>
      <c r="D604" s="22"/>
      <c r="E604" s="33"/>
      <c r="F604" s="44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34"/>
      <c r="S604" s="11"/>
      <c r="T604" s="11"/>
    </row>
    <row r="605" spans="1:20" ht="21" x14ac:dyDescent="0.4">
      <c r="A605" s="12"/>
      <c r="B605" s="22"/>
      <c r="C605" s="22"/>
      <c r="D605" s="22"/>
      <c r="E605" s="33"/>
      <c r="F605" s="44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34"/>
      <c r="S605" s="11"/>
      <c r="T605" s="11"/>
    </row>
    <row r="606" spans="1:20" ht="21" x14ac:dyDescent="0.4">
      <c r="A606" s="12"/>
      <c r="B606" s="22"/>
      <c r="C606" s="22"/>
      <c r="D606" s="22"/>
      <c r="E606" s="33"/>
      <c r="F606" s="44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34"/>
      <c r="S606" s="11"/>
      <c r="T606" s="11"/>
    </row>
    <row r="607" spans="1:20" ht="21" x14ac:dyDescent="0.4">
      <c r="A607" s="12"/>
      <c r="B607" s="22"/>
      <c r="C607" s="22"/>
      <c r="D607" s="22"/>
      <c r="E607" s="33"/>
      <c r="F607" s="44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34"/>
      <c r="S607" s="11"/>
      <c r="T607" s="11"/>
    </row>
    <row r="608" spans="1:20" ht="21" x14ac:dyDescent="0.4">
      <c r="A608" s="12"/>
      <c r="B608" s="22"/>
      <c r="C608" s="22"/>
      <c r="D608" s="22"/>
      <c r="E608" s="33"/>
      <c r="F608" s="44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34"/>
      <c r="S608" s="11"/>
      <c r="T608" s="11"/>
    </row>
    <row r="609" spans="1:20" ht="21" x14ac:dyDescent="0.4">
      <c r="A609" s="12"/>
      <c r="B609" s="22"/>
      <c r="C609" s="22"/>
      <c r="D609" s="22"/>
      <c r="E609" s="33"/>
      <c r="F609" s="44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34"/>
      <c r="S609" s="11"/>
      <c r="T609" s="11"/>
    </row>
    <row r="610" spans="1:20" ht="21" x14ac:dyDescent="0.4">
      <c r="A610" s="12"/>
      <c r="B610" s="22"/>
      <c r="C610" s="22"/>
      <c r="D610" s="22"/>
      <c r="E610" s="33"/>
      <c r="F610" s="44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34"/>
      <c r="S610" s="11"/>
      <c r="T610" s="11"/>
    </row>
    <row r="611" spans="1:20" ht="21" x14ac:dyDescent="0.4">
      <c r="A611" s="12"/>
      <c r="B611" s="22"/>
      <c r="C611" s="22"/>
      <c r="D611" s="22"/>
      <c r="E611" s="33"/>
      <c r="F611" s="44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34"/>
      <c r="S611" s="11"/>
      <c r="T611" s="11"/>
    </row>
    <row r="612" spans="1:20" ht="21" x14ac:dyDescent="0.4">
      <c r="A612" s="12"/>
      <c r="B612" s="22"/>
      <c r="C612" s="22"/>
      <c r="D612" s="22"/>
      <c r="E612" s="33"/>
      <c r="F612" s="44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34"/>
      <c r="S612" s="11"/>
      <c r="T612" s="11"/>
    </row>
    <row r="613" spans="1:20" ht="21" x14ac:dyDescent="0.4">
      <c r="A613" s="12"/>
      <c r="B613" s="22"/>
      <c r="C613" s="22"/>
      <c r="D613" s="22"/>
      <c r="E613" s="33"/>
      <c r="F613" s="44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34"/>
      <c r="S613" s="11"/>
      <c r="T613" s="11"/>
    </row>
    <row r="614" spans="1:20" ht="21" x14ac:dyDescent="0.4">
      <c r="A614" s="12"/>
      <c r="B614" s="22"/>
      <c r="C614" s="22"/>
      <c r="D614" s="22"/>
      <c r="E614" s="33"/>
      <c r="F614" s="44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34"/>
      <c r="S614" s="11"/>
      <c r="T614" s="11"/>
    </row>
    <row r="615" spans="1:20" ht="21" x14ac:dyDescent="0.4">
      <c r="A615" s="12"/>
      <c r="B615" s="22"/>
      <c r="C615" s="22"/>
      <c r="D615" s="22"/>
      <c r="E615" s="33"/>
      <c r="F615" s="44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34"/>
      <c r="S615" s="11"/>
      <c r="T615" s="11"/>
    </row>
    <row r="616" spans="1:20" ht="21" x14ac:dyDescent="0.4">
      <c r="A616" s="12"/>
      <c r="B616" s="22"/>
      <c r="C616" s="22"/>
      <c r="D616" s="22"/>
      <c r="E616" s="33"/>
      <c r="F616" s="44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34"/>
      <c r="S616" s="11"/>
      <c r="T616" s="11"/>
    </row>
    <row r="617" spans="1:20" ht="21" x14ac:dyDescent="0.4">
      <c r="A617" s="12"/>
      <c r="B617" s="22"/>
      <c r="C617" s="22"/>
      <c r="D617" s="22"/>
      <c r="E617" s="33"/>
      <c r="F617" s="44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34"/>
      <c r="S617" s="11"/>
      <c r="T617" s="11"/>
    </row>
    <row r="618" spans="1:20" ht="21" x14ac:dyDescent="0.4">
      <c r="A618" s="12"/>
      <c r="B618" s="22"/>
      <c r="C618" s="22"/>
      <c r="D618" s="22"/>
      <c r="E618" s="33"/>
      <c r="F618" s="44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34"/>
      <c r="S618" s="11"/>
      <c r="T618" s="11"/>
    </row>
    <row r="619" spans="1:20" ht="21" x14ac:dyDescent="0.4">
      <c r="A619" s="12"/>
      <c r="B619" s="22"/>
      <c r="C619" s="22"/>
      <c r="D619" s="22"/>
      <c r="E619" s="33"/>
      <c r="F619" s="44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34"/>
      <c r="S619" s="11"/>
      <c r="T619" s="11"/>
    </row>
    <row r="620" spans="1:20" ht="21" x14ac:dyDescent="0.4">
      <c r="A620" s="12"/>
      <c r="B620" s="22"/>
      <c r="C620" s="22"/>
      <c r="D620" s="22"/>
      <c r="E620" s="33"/>
      <c r="F620" s="44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34"/>
      <c r="S620" s="11"/>
      <c r="T620" s="11"/>
    </row>
    <row r="621" spans="1:20" ht="21" x14ac:dyDescent="0.4">
      <c r="A621" s="12"/>
      <c r="B621" s="22"/>
      <c r="C621" s="22"/>
      <c r="D621" s="22"/>
      <c r="E621" s="33"/>
      <c r="F621" s="44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34"/>
      <c r="S621" s="11"/>
      <c r="T621" s="11"/>
    </row>
    <row r="622" spans="1:20" ht="21" x14ac:dyDescent="0.4">
      <c r="A622" s="12"/>
      <c r="B622" s="22"/>
      <c r="C622" s="22"/>
      <c r="D622" s="22"/>
      <c r="E622" s="33"/>
      <c r="F622" s="44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34"/>
      <c r="S622" s="11"/>
      <c r="T622" s="11"/>
    </row>
    <row r="623" spans="1:20" ht="21" x14ac:dyDescent="0.4">
      <c r="A623" s="12"/>
      <c r="B623" s="22"/>
      <c r="C623" s="22"/>
      <c r="D623" s="22"/>
      <c r="E623" s="33"/>
      <c r="F623" s="44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34"/>
      <c r="S623" s="11"/>
      <c r="T623" s="11"/>
    </row>
    <row r="624" spans="1:20" ht="21" x14ac:dyDescent="0.4">
      <c r="A624" s="12"/>
      <c r="B624" s="22"/>
      <c r="C624" s="22"/>
      <c r="D624" s="22"/>
      <c r="E624" s="33"/>
      <c r="F624" s="44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34"/>
      <c r="S624" s="11"/>
      <c r="T624" s="11"/>
    </row>
    <row r="625" spans="1:20" ht="21" x14ac:dyDescent="0.4">
      <c r="A625" s="12"/>
      <c r="B625" s="22"/>
      <c r="C625" s="22"/>
      <c r="D625" s="22"/>
      <c r="E625" s="33"/>
      <c r="F625" s="44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34"/>
      <c r="S625" s="11"/>
      <c r="T625" s="11"/>
    </row>
    <row r="626" spans="1:20" ht="21" x14ac:dyDescent="0.4">
      <c r="A626" s="12"/>
      <c r="B626" s="22"/>
      <c r="C626" s="22"/>
      <c r="D626" s="22"/>
      <c r="E626" s="33"/>
      <c r="F626" s="44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34"/>
      <c r="S626" s="11"/>
      <c r="T626" s="11"/>
    </row>
    <row r="627" spans="1:20" ht="21" x14ac:dyDescent="0.4">
      <c r="A627" s="12"/>
      <c r="B627" s="22"/>
      <c r="C627" s="22"/>
      <c r="D627" s="22"/>
      <c r="E627" s="33"/>
      <c r="F627" s="44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34"/>
      <c r="S627" s="11"/>
      <c r="T627" s="11"/>
    </row>
    <row r="628" spans="1:20" ht="21" x14ac:dyDescent="0.4">
      <c r="A628" s="12"/>
      <c r="B628" s="22"/>
      <c r="C628" s="22"/>
      <c r="D628" s="22"/>
      <c r="E628" s="33"/>
      <c r="F628" s="44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34"/>
      <c r="S628" s="11"/>
      <c r="T628" s="11"/>
    </row>
    <row r="629" spans="1:20" ht="21" x14ac:dyDescent="0.4">
      <c r="A629" s="12"/>
      <c r="B629" s="22"/>
      <c r="C629" s="22"/>
      <c r="D629" s="22"/>
      <c r="E629" s="33"/>
      <c r="F629" s="44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34"/>
      <c r="S629" s="11"/>
      <c r="T629" s="11"/>
    </row>
    <row r="630" spans="1:20" ht="21" x14ac:dyDescent="0.4">
      <c r="A630" s="12"/>
      <c r="B630" s="22"/>
      <c r="C630" s="22"/>
      <c r="D630" s="22"/>
      <c r="E630" s="33"/>
      <c r="F630" s="44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34"/>
      <c r="S630" s="11"/>
      <c r="T630" s="11"/>
    </row>
    <row r="631" spans="1:20" ht="21" x14ac:dyDescent="0.4">
      <c r="A631" s="12"/>
      <c r="B631" s="22"/>
      <c r="C631" s="22"/>
      <c r="D631" s="22"/>
      <c r="E631" s="33"/>
      <c r="F631" s="44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34"/>
      <c r="S631" s="11"/>
      <c r="T631" s="11"/>
    </row>
    <row r="632" spans="1:20" ht="21" x14ac:dyDescent="0.4">
      <c r="A632" s="12"/>
      <c r="B632" s="22"/>
      <c r="C632" s="22"/>
      <c r="D632" s="22"/>
      <c r="E632" s="33"/>
      <c r="F632" s="44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34"/>
      <c r="S632" s="11"/>
      <c r="T632" s="11"/>
    </row>
    <row r="633" spans="1:20" ht="21" x14ac:dyDescent="0.4">
      <c r="A633" s="12"/>
      <c r="B633" s="22"/>
      <c r="C633" s="22"/>
      <c r="D633" s="22"/>
      <c r="E633" s="33"/>
      <c r="F633" s="44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34"/>
      <c r="S633" s="11"/>
      <c r="T633" s="11"/>
    </row>
    <row r="634" spans="1:20" ht="21" x14ac:dyDescent="0.4">
      <c r="A634" s="12"/>
      <c r="B634" s="22"/>
      <c r="C634" s="22"/>
      <c r="D634" s="22"/>
      <c r="E634" s="33"/>
      <c r="F634" s="44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34"/>
      <c r="S634" s="11"/>
      <c r="T634" s="11"/>
    </row>
    <row r="635" spans="1:20" ht="21" x14ac:dyDescent="0.4">
      <c r="A635" s="12"/>
      <c r="B635" s="22"/>
      <c r="C635" s="22"/>
      <c r="D635" s="22"/>
      <c r="E635" s="33"/>
      <c r="F635" s="44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34"/>
      <c r="S635" s="11"/>
      <c r="T635" s="11"/>
    </row>
    <row r="636" spans="1:20" ht="21" x14ac:dyDescent="0.4">
      <c r="A636" s="12"/>
      <c r="B636" s="22"/>
      <c r="C636" s="22"/>
      <c r="D636" s="22"/>
      <c r="E636" s="33"/>
      <c r="F636" s="44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34"/>
      <c r="S636" s="11"/>
      <c r="T636" s="11"/>
    </row>
    <row r="637" spans="1:20" ht="21" x14ac:dyDescent="0.4">
      <c r="A637" s="12"/>
      <c r="B637" s="22"/>
      <c r="C637" s="22"/>
      <c r="D637" s="22"/>
      <c r="E637" s="33"/>
      <c r="F637" s="44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34"/>
      <c r="S637" s="11"/>
      <c r="T637" s="11"/>
    </row>
    <row r="638" spans="1:20" ht="21" x14ac:dyDescent="0.4">
      <c r="A638" s="12"/>
      <c r="B638" s="22"/>
      <c r="C638" s="22"/>
      <c r="D638" s="22"/>
      <c r="E638" s="33"/>
      <c r="F638" s="44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34"/>
      <c r="S638" s="11"/>
      <c r="T638" s="11"/>
    </row>
    <row r="639" spans="1:20" ht="21" x14ac:dyDescent="0.4">
      <c r="A639" s="12"/>
      <c r="B639" s="22"/>
      <c r="C639" s="22"/>
      <c r="D639" s="22"/>
      <c r="E639" s="33"/>
      <c r="F639" s="44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34"/>
      <c r="S639" s="11"/>
      <c r="T639" s="11"/>
    </row>
    <row r="640" spans="1:20" ht="21" x14ac:dyDescent="0.4">
      <c r="A640" s="12"/>
      <c r="B640" s="22"/>
      <c r="C640" s="22"/>
      <c r="D640" s="22"/>
      <c r="E640" s="33"/>
      <c r="F640" s="44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34"/>
      <c r="S640" s="11"/>
      <c r="T640" s="11"/>
    </row>
    <row r="641" spans="1:20" ht="21" x14ac:dyDescent="0.4">
      <c r="A641" s="12"/>
      <c r="B641" s="22"/>
      <c r="C641" s="22"/>
      <c r="D641" s="22"/>
      <c r="E641" s="33"/>
      <c r="F641" s="44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34"/>
      <c r="S641" s="11"/>
      <c r="T641" s="11"/>
    </row>
    <row r="642" spans="1:20" ht="21" x14ac:dyDescent="0.4">
      <c r="A642" s="12"/>
      <c r="B642" s="22"/>
      <c r="C642" s="22"/>
      <c r="D642" s="22"/>
      <c r="E642" s="33"/>
      <c r="F642" s="44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34"/>
      <c r="S642" s="11"/>
      <c r="T642" s="11"/>
    </row>
    <row r="643" spans="1:20" ht="21" x14ac:dyDescent="0.4">
      <c r="A643" s="12"/>
      <c r="B643" s="22"/>
      <c r="C643" s="22"/>
      <c r="D643" s="22"/>
      <c r="E643" s="33"/>
      <c r="F643" s="44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34"/>
      <c r="S643" s="11"/>
      <c r="T643" s="11"/>
    </row>
    <row r="644" spans="1:20" ht="21" x14ac:dyDescent="0.4">
      <c r="A644" s="12"/>
      <c r="B644" s="22"/>
      <c r="C644" s="22"/>
      <c r="D644" s="22"/>
      <c r="E644" s="33"/>
      <c r="F644" s="44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34"/>
      <c r="S644" s="11"/>
      <c r="T644" s="11"/>
    </row>
    <row r="645" spans="1:20" ht="21" x14ac:dyDescent="0.4">
      <c r="A645" s="12"/>
      <c r="B645" s="22"/>
      <c r="C645" s="22"/>
      <c r="D645" s="22"/>
      <c r="E645" s="33"/>
      <c r="F645" s="44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34"/>
      <c r="S645" s="11"/>
      <c r="T645" s="11"/>
    </row>
    <row r="646" spans="1:20" ht="21" x14ac:dyDescent="0.4">
      <c r="A646" s="12"/>
      <c r="B646" s="22"/>
      <c r="C646" s="22"/>
      <c r="D646" s="22"/>
      <c r="E646" s="33"/>
      <c r="F646" s="44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34"/>
      <c r="S646" s="11"/>
      <c r="T646" s="11"/>
    </row>
    <row r="647" spans="1:20" ht="21" x14ac:dyDescent="0.4">
      <c r="A647" s="12"/>
      <c r="B647" s="22"/>
      <c r="C647" s="22"/>
      <c r="D647" s="22"/>
      <c r="E647" s="33"/>
      <c r="F647" s="44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34"/>
      <c r="S647" s="11"/>
      <c r="T647" s="11"/>
    </row>
    <row r="648" spans="1:20" ht="21" x14ac:dyDescent="0.4">
      <c r="A648" s="12"/>
      <c r="B648" s="22"/>
      <c r="C648" s="22"/>
      <c r="D648" s="22"/>
      <c r="E648" s="33"/>
      <c r="F648" s="44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34"/>
      <c r="S648" s="11"/>
      <c r="T648" s="11"/>
    </row>
    <row r="649" spans="1:20" ht="21" x14ac:dyDescent="0.4">
      <c r="A649" s="12"/>
      <c r="B649" s="22"/>
      <c r="C649" s="22"/>
      <c r="D649" s="22"/>
      <c r="E649" s="33"/>
      <c r="F649" s="44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34"/>
      <c r="S649" s="11"/>
      <c r="T649" s="11"/>
    </row>
    <row r="650" spans="1:20" ht="21" x14ac:dyDescent="0.4">
      <c r="A650" s="12"/>
      <c r="B650" s="22"/>
      <c r="C650" s="22"/>
      <c r="D650" s="22"/>
      <c r="E650" s="33"/>
      <c r="F650" s="44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34"/>
      <c r="S650" s="11"/>
      <c r="T650" s="11"/>
    </row>
    <row r="651" spans="1:20" ht="21" x14ac:dyDescent="0.4">
      <c r="A651" s="12"/>
      <c r="B651" s="22"/>
      <c r="C651" s="22"/>
      <c r="D651" s="22"/>
      <c r="E651" s="33"/>
      <c r="F651" s="44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34"/>
      <c r="S651" s="11"/>
      <c r="T651" s="11"/>
    </row>
    <row r="652" spans="1:20" ht="21" x14ac:dyDescent="0.4">
      <c r="A652" s="12"/>
      <c r="B652" s="22"/>
      <c r="C652" s="22"/>
      <c r="D652" s="22"/>
      <c r="E652" s="33"/>
      <c r="F652" s="44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34"/>
      <c r="S652" s="11"/>
      <c r="T652" s="11"/>
    </row>
    <row r="653" spans="1:20" ht="21" x14ac:dyDescent="0.4">
      <c r="A653" s="12"/>
      <c r="B653" s="22"/>
      <c r="C653" s="22"/>
      <c r="D653" s="22"/>
      <c r="E653" s="33"/>
      <c r="F653" s="44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34"/>
      <c r="S653" s="11"/>
      <c r="T653" s="11"/>
    </row>
    <row r="654" spans="1:20" ht="21" x14ac:dyDescent="0.4">
      <c r="A654" s="12"/>
      <c r="B654" s="22"/>
      <c r="C654" s="22"/>
      <c r="D654" s="22"/>
      <c r="E654" s="33"/>
      <c r="F654" s="44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34"/>
      <c r="S654" s="11"/>
      <c r="T654" s="11"/>
    </row>
    <row r="655" spans="1:20" ht="21" x14ac:dyDescent="0.4">
      <c r="A655" s="12"/>
      <c r="B655" s="22"/>
      <c r="C655" s="22"/>
      <c r="D655" s="22"/>
      <c r="E655" s="33"/>
      <c r="F655" s="44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34"/>
      <c r="S655" s="11"/>
      <c r="T655" s="11"/>
    </row>
    <row r="656" spans="1:20" ht="21" x14ac:dyDescent="0.4">
      <c r="A656" s="12"/>
      <c r="B656" s="22"/>
      <c r="C656" s="22"/>
      <c r="D656" s="22"/>
      <c r="E656" s="33"/>
      <c r="F656" s="44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34"/>
      <c r="S656" s="11"/>
      <c r="T656" s="11"/>
    </row>
    <row r="657" spans="1:20" ht="21" x14ac:dyDescent="0.4">
      <c r="A657" s="12"/>
      <c r="B657" s="22"/>
      <c r="C657" s="22"/>
      <c r="D657" s="22"/>
      <c r="E657" s="33"/>
      <c r="F657" s="44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34"/>
      <c r="S657" s="11"/>
      <c r="T657" s="11"/>
    </row>
    <row r="658" spans="1:20" ht="21" x14ac:dyDescent="0.4">
      <c r="A658" s="12"/>
      <c r="B658" s="22"/>
      <c r="C658" s="22"/>
      <c r="D658" s="22"/>
      <c r="E658" s="33"/>
      <c r="F658" s="44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34"/>
      <c r="S658" s="11"/>
      <c r="T658" s="11"/>
    </row>
    <row r="659" spans="1:20" ht="21" x14ac:dyDescent="0.4">
      <c r="A659" s="12"/>
      <c r="B659" s="22"/>
      <c r="C659" s="22"/>
      <c r="D659" s="22"/>
      <c r="E659" s="33"/>
      <c r="F659" s="44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34"/>
      <c r="S659" s="11"/>
      <c r="T659" s="11"/>
    </row>
    <row r="660" spans="1:20" ht="21" x14ac:dyDescent="0.4">
      <c r="A660" s="12"/>
      <c r="B660" s="22"/>
      <c r="C660" s="22"/>
      <c r="D660" s="22"/>
      <c r="E660" s="33"/>
      <c r="F660" s="44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34"/>
      <c r="S660" s="11"/>
      <c r="T660" s="11"/>
    </row>
    <row r="661" spans="1:20" ht="21" x14ac:dyDescent="0.4">
      <c r="A661" s="12"/>
      <c r="B661" s="22"/>
      <c r="C661" s="22"/>
      <c r="D661" s="22"/>
      <c r="E661" s="33"/>
      <c r="F661" s="44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34"/>
      <c r="S661" s="11"/>
      <c r="T661" s="11"/>
    </row>
    <row r="662" spans="1:20" ht="21" x14ac:dyDescent="0.4">
      <c r="A662" s="12"/>
      <c r="B662" s="22"/>
      <c r="C662" s="22"/>
      <c r="D662" s="22"/>
      <c r="E662" s="33"/>
      <c r="F662" s="44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34"/>
      <c r="S662" s="11"/>
      <c r="T662" s="11"/>
    </row>
    <row r="663" spans="1:20" ht="21" x14ac:dyDescent="0.4">
      <c r="A663" s="12"/>
      <c r="B663" s="22"/>
      <c r="C663" s="22"/>
      <c r="D663" s="22"/>
      <c r="E663" s="33"/>
      <c r="F663" s="44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34"/>
      <c r="S663" s="11"/>
      <c r="T663" s="11"/>
    </row>
    <row r="664" spans="1:20" ht="21" x14ac:dyDescent="0.4">
      <c r="A664" s="12"/>
      <c r="B664" s="22"/>
      <c r="C664" s="22"/>
      <c r="D664" s="22"/>
      <c r="E664" s="33"/>
      <c r="F664" s="44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34"/>
      <c r="S664" s="11"/>
      <c r="T664" s="11"/>
    </row>
    <row r="665" spans="1:20" ht="21" x14ac:dyDescent="0.4">
      <c r="A665" s="12"/>
      <c r="B665" s="22"/>
      <c r="C665" s="22"/>
      <c r="D665" s="22"/>
      <c r="E665" s="33"/>
      <c r="F665" s="44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34"/>
      <c r="S665" s="11"/>
      <c r="T665" s="11"/>
    </row>
    <row r="666" spans="1:20" ht="21" x14ac:dyDescent="0.4">
      <c r="A666" s="12"/>
      <c r="B666" s="22"/>
      <c r="C666" s="22"/>
      <c r="D666" s="22"/>
      <c r="E666" s="33"/>
      <c r="F666" s="44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34"/>
      <c r="S666" s="11"/>
      <c r="T666" s="11"/>
    </row>
    <row r="667" spans="1:20" ht="21" x14ac:dyDescent="0.4">
      <c r="A667" s="12"/>
      <c r="B667" s="22"/>
      <c r="C667" s="22"/>
      <c r="D667" s="22"/>
      <c r="E667" s="33"/>
      <c r="F667" s="44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34"/>
      <c r="S667" s="11"/>
      <c r="T667" s="11"/>
    </row>
    <row r="668" spans="1:20" ht="21" x14ac:dyDescent="0.4">
      <c r="A668" s="12"/>
      <c r="B668" s="22"/>
      <c r="C668" s="22"/>
      <c r="D668" s="22"/>
      <c r="E668" s="33"/>
      <c r="F668" s="44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34"/>
      <c r="S668" s="11"/>
      <c r="T668" s="11"/>
    </row>
    <row r="669" spans="1:20" ht="21" x14ac:dyDescent="0.4">
      <c r="A669" s="12"/>
      <c r="B669" s="22"/>
      <c r="C669" s="22"/>
      <c r="D669" s="22"/>
      <c r="E669" s="33"/>
      <c r="F669" s="44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34"/>
      <c r="S669" s="11"/>
      <c r="T669" s="11"/>
    </row>
    <row r="670" spans="1:20" ht="21" x14ac:dyDescent="0.4">
      <c r="A670" s="12"/>
      <c r="B670" s="22"/>
      <c r="C670" s="22"/>
      <c r="D670" s="22"/>
      <c r="E670" s="33"/>
      <c r="F670" s="44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34"/>
      <c r="S670" s="11"/>
      <c r="T670" s="11"/>
    </row>
    <row r="671" spans="1:20" ht="21" x14ac:dyDescent="0.4">
      <c r="A671" s="12"/>
      <c r="B671" s="22"/>
      <c r="C671" s="22"/>
      <c r="D671" s="22"/>
      <c r="E671" s="33"/>
      <c r="F671" s="44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34"/>
      <c r="S671" s="11"/>
      <c r="T671" s="11"/>
    </row>
    <row r="672" spans="1:20" ht="21" x14ac:dyDescent="0.4">
      <c r="A672" s="12"/>
      <c r="B672" s="22"/>
      <c r="C672" s="22"/>
      <c r="D672" s="22"/>
      <c r="E672" s="33"/>
      <c r="F672" s="44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34"/>
      <c r="S672" s="11"/>
      <c r="T672" s="11"/>
    </row>
    <row r="673" spans="1:20" ht="21" x14ac:dyDescent="0.4">
      <c r="A673" s="12"/>
      <c r="B673" s="22"/>
      <c r="C673" s="22"/>
      <c r="D673" s="22"/>
      <c r="E673" s="33"/>
      <c r="F673" s="44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34"/>
      <c r="S673" s="11"/>
      <c r="T673" s="11"/>
    </row>
    <row r="674" spans="1:20" ht="21" x14ac:dyDescent="0.4">
      <c r="A674" s="12"/>
      <c r="B674" s="22"/>
      <c r="C674" s="22"/>
      <c r="D674" s="22"/>
      <c r="E674" s="33"/>
      <c r="F674" s="44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34"/>
      <c r="S674" s="11"/>
      <c r="T674" s="11"/>
    </row>
    <row r="675" spans="1:20" ht="21" x14ac:dyDescent="0.4">
      <c r="A675" s="12"/>
      <c r="B675" s="22"/>
      <c r="C675" s="22"/>
      <c r="D675" s="22"/>
      <c r="E675" s="33"/>
      <c r="F675" s="44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34"/>
      <c r="S675" s="11"/>
      <c r="T675" s="11"/>
    </row>
    <row r="676" spans="1:20" ht="21" x14ac:dyDescent="0.4">
      <c r="A676" s="12"/>
      <c r="B676" s="22"/>
      <c r="C676" s="22"/>
      <c r="D676" s="22"/>
      <c r="E676" s="33"/>
      <c r="F676" s="44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34"/>
      <c r="S676" s="11"/>
      <c r="T676" s="11"/>
    </row>
    <row r="677" spans="1:20" ht="21" x14ac:dyDescent="0.4">
      <c r="A677" s="12"/>
      <c r="B677" s="22"/>
      <c r="C677" s="22"/>
      <c r="D677" s="22"/>
      <c r="E677" s="33"/>
      <c r="F677" s="44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34"/>
      <c r="S677" s="11"/>
      <c r="T677" s="11"/>
    </row>
    <row r="678" spans="1:20" ht="21" x14ac:dyDescent="0.4">
      <c r="A678" s="12"/>
      <c r="B678" s="22"/>
      <c r="C678" s="22"/>
      <c r="D678" s="22"/>
      <c r="E678" s="33"/>
      <c r="F678" s="44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34"/>
      <c r="S678" s="11"/>
      <c r="T678" s="11"/>
    </row>
    <row r="679" spans="1:20" ht="21" x14ac:dyDescent="0.4">
      <c r="A679" s="12"/>
      <c r="B679" s="22"/>
      <c r="C679" s="22"/>
      <c r="D679" s="22"/>
      <c r="E679" s="33"/>
      <c r="F679" s="44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34"/>
      <c r="S679" s="11"/>
      <c r="T679" s="11"/>
    </row>
    <row r="680" spans="1:20" ht="21" x14ac:dyDescent="0.4">
      <c r="A680" s="12"/>
      <c r="B680" s="22"/>
      <c r="C680" s="22"/>
      <c r="D680" s="22"/>
      <c r="E680" s="33"/>
      <c r="F680" s="44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34"/>
      <c r="S680" s="11"/>
      <c r="T680" s="11"/>
    </row>
    <row r="681" spans="1:20" ht="21" x14ac:dyDescent="0.4">
      <c r="A681" s="12"/>
      <c r="B681" s="22"/>
      <c r="C681" s="22"/>
      <c r="D681" s="22"/>
      <c r="E681" s="33"/>
      <c r="F681" s="44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34"/>
      <c r="S681" s="11"/>
      <c r="T681" s="11"/>
    </row>
    <row r="682" spans="1:20" ht="21" x14ac:dyDescent="0.4">
      <c r="A682" s="12"/>
      <c r="B682" s="22"/>
      <c r="C682" s="22"/>
      <c r="D682" s="22"/>
      <c r="E682" s="33"/>
      <c r="F682" s="44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34"/>
      <c r="S682" s="11"/>
      <c r="T682" s="11"/>
    </row>
    <row r="683" spans="1:20" ht="21" x14ac:dyDescent="0.4">
      <c r="A683" s="12"/>
      <c r="B683" s="22"/>
      <c r="C683" s="22"/>
      <c r="D683" s="22"/>
      <c r="E683" s="33"/>
      <c r="F683" s="44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34"/>
      <c r="S683" s="11"/>
      <c r="T683" s="11"/>
    </row>
    <row r="684" spans="1:20" ht="21" x14ac:dyDescent="0.4">
      <c r="A684" s="12"/>
      <c r="B684" s="22"/>
      <c r="C684" s="22"/>
      <c r="D684" s="22"/>
      <c r="E684" s="33"/>
      <c r="F684" s="44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34"/>
      <c r="S684" s="11"/>
      <c r="T684" s="11"/>
    </row>
    <row r="685" spans="1:20" ht="21" x14ac:dyDescent="0.4">
      <c r="A685" s="12"/>
      <c r="B685" s="22"/>
      <c r="C685" s="22"/>
      <c r="D685" s="22"/>
      <c r="E685" s="33"/>
      <c r="F685" s="44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34"/>
      <c r="S685" s="11"/>
      <c r="T685" s="11"/>
    </row>
    <row r="686" spans="1:20" ht="21" x14ac:dyDescent="0.4">
      <c r="A686" s="12"/>
      <c r="B686" s="22"/>
      <c r="C686" s="22"/>
      <c r="D686" s="22"/>
      <c r="E686" s="33"/>
      <c r="F686" s="44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34"/>
      <c r="S686" s="11"/>
      <c r="T686" s="11"/>
    </row>
    <row r="687" spans="1:20" ht="21" x14ac:dyDescent="0.4">
      <c r="A687" s="12"/>
      <c r="B687" s="22"/>
      <c r="C687" s="22"/>
      <c r="D687" s="22"/>
      <c r="E687" s="33"/>
      <c r="F687" s="44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34"/>
      <c r="S687" s="11"/>
      <c r="T687" s="11"/>
    </row>
    <row r="688" spans="1:20" ht="21" x14ac:dyDescent="0.4">
      <c r="A688" s="12"/>
      <c r="B688" s="22"/>
      <c r="C688" s="22"/>
      <c r="D688" s="22"/>
      <c r="E688" s="33"/>
      <c r="F688" s="44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34"/>
      <c r="S688" s="11"/>
      <c r="T688" s="11"/>
    </row>
    <row r="689" spans="1:20" ht="21" x14ac:dyDescent="0.4">
      <c r="A689" s="12"/>
      <c r="B689" s="22"/>
      <c r="C689" s="22"/>
      <c r="D689" s="22"/>
      <c r="E689" s="33"/>
      <c r="F689" s="44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34"/>
      <c r="S689" s="11"/>
      <c r="T689" s="11"/>
    </row>
    <row r="690" spans="1:20" ht="21" x14ac:dyDescent="0.4">
      <c r="A690" s="12"/>
      <c r="B690" s="22"/>
      <c r="C690" s="22"/>
      <c r="D690" s="22"/>
      <c r="E690" s="33"/>
      <c r="F690" s="44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34"/>
      <c r="S690" s="11"/>
      <c r="T690" s="11"/>
    </row>
    <row r="691" spans="1:20" ht="21" x14ac:dyDescent="0.4">
      <c r="A691" s="12"/>
      <c r="B691" s="22"/>
      <c r="C691" s="22"/>
      <c r="D691" s="22"/>
      <c r="E691" s="33"/>
      <c r="F691" s="44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34"/>
      <c r="S691" s="11"/>
      <c r="T691" s="11"/>
    </row>
    <row r="692" spans="1:20" ht="21" x14ac:dyDescent="0.4">
      <c r="A692" s="12"/>
      <c r="B692" s="22"/>
      <c r="C692" s="22"/>
      <c r="D692" s="22"/>
      <c r="E692" s="33"/>
      <c r="F692" s="44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34"/>
      <c r="S692" s="11"/>
      <c r="T692" s="11"/>
    </row>
    <row r="693" spans="1:20" ht="21" x14ac:dyDescent="0.4">
      <c r="A693" s="12"/>
      <c r="B693" s="22"/>
      <c r="C693" s="22"/>
      <c r="D693" s="22"/>
      <c r="E693" s="33"/>
      <c r="F693" s="44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34"/>
      <c r="S693" s="11"/>
      <c r="T693" s="11"/>
    </row>
    <row r="694" spans="1:20" ht="21" x14ac:dyDescent="0.4">
      <c r="A694" s="12"/>
      <c r="B694" s="22"/>
      <c r="C694" s="22"/>
      <c r="D694" s="22"/>
      <c r="E694" s="33"/>
      <c r="F694" s="44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34"/>
      <c r="S694" s="11"/>
      <c r="T694" s="11"/>
    </row>
    <row r="695" spans="1:20" ht="21" x14ac:dyDescent="0.4">
      <c r="A695" s="12"/>
      <c r="B695" s="22"/>
      <c r="C695" s="22"/>
      <c r="D695" s="22"/>
      <c r="E695" s="33"/>
      <c r="F695" s="44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34"/>
      <c r="S695" s="11"/>
      <c r="T695" s="11"/>
    </row>
    <row r="696" spans="1:20" ht="21" x14ac:dyDescent="0.4">
      <c r="A696" s="12"/>
      <c r="B696" s="22"/>
      <c r="C696" s="22"/>
      <c r="D696" s="22"/>
      <c r="E696" s="33"/>
      <c r="F696" s="44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34"/>
      <c r="S696" s="11"/>
      <c r="T696" s="11"/>
    </row>
    <row r="697" spans="1:20" ht="21" x14ac:dyDescent="0.4">
      <c r="A697" s="12"/>
      <c r="B697" s="22"/>
      <c r="C697" s="22"/>
      <c r="D697" s="22"/>
      <c r="E697" s="33"/>
      <c r="F697" s="44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34"/>
      <c r="S697" s="11"/>
      <c r="T697" s="11"/>
    </row>
    <row r="698" spans="1:20" ht="21" x14ac:dyDescent="0.4">
      <c r="A698" s="12"/>
      <c r="B698" s="22"/>
      <c r="C698" s="22"/>
      <c r="D698" s="22"/>
      <c r="E698" s="33"/>
      <c r="F698" s="44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34"/>
      <c r="S698" s="11"/>
      <c r="T698" s="11"/>
    </row>
    <row r="699" spans="1:20" ht="21" x14ac:dyDescent="0.4">
      <c r="A699" s="12"/>
      <c r="B699" s="22"/>
      <c r="C699" s="22"/>
      <c r="D699" s="22"/>
      <c r="E699" s="33"/>
      <c r="F699" s="44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34"/>
      <c r="S699" s="11"/>
      <c r="T699" s="11"/>
    </row>
    <row r="700" spans="1:20" ht="21" x14ac:dyDescent="0.4">
      <c r="A700" s="12"/>
      <c r="B700" s="22"/>
      <c r="C700" s="22"/>
      <c r="D700" s="22"/>
      <c r="E700" s="33"/>
      <c r="F700" s="44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34"/>
      <c r="S700" s="11"/>
      <c r="T700" s="11"/>
    </row>
    <row r="701" spans="1:20" ht="21" x14ac:dyDescent="0.4">
      <c r="A701" s="12"/>
      <c r="B701" s="22"/>
      <c r="C701" s="22"/>
      <c r="D701" s="22"/>
      <c r="E701" s="33"/>
      <c r="F701" s="44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34"/>
      <c r="S701" s="11"/>
      <c r="T701" s="11"/>
    </row>
    <row r="702" spans="1:20" ht="21" x14ac:dyDescent="0.4">
      <c r="A702" s="12"/>
      <c r="B702" s="22"/>
      <c r="C702" s="22"/>
      <c r="D702" s="22"/>
      <c r="E702" s="33"/>
      <c r="F702" s="44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34"/>
      <c r="S702" s="11"/>
      <c r="T702" s="11"/>
    </row>
    <row r="703" spans="1:20" ht="21" x14ac:dyDescent="0.4">
      <c r="A703" s="12"/>
      <c r="B703" s="22"/>
      <c r="C703" s="22"/>
      <c r="D703" s="22"/>
      <c r="E703" s="33"/>
      <c r="F703" s="44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34"/>
      <c r="S703" s="11"/>
      <c r="T703" s="11"/>
    </row>
    <row r="704" spans="1:20" ht="21" x14ac:dyDescent="0.4">
      <c r="A704" s="12"/>
      <c r="B704" s="22"/>
      <c r="C704" s="22"/>
      <c r="D704" s="22"/>
      <c r="E704" s="33"/>
      <c r="F704" s="44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34"/>
      <c r="S704" s="11"/>
      <c r="T704" s="11"/>
    </row>
    <row r="705" spans="1:20" ht="21" x14ac:dyDescent="0.4">
      <c r="A705" s="12"/>
      <c r="B705" s="22"/>
      <c r="C705" s="22"/>
      <c r="D705" s="22"/>
      <c r="E705" s="33"/>
      <c r="F705" s="44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34"/>
      <c r="S705" s="11"/>
      <c r="T705" s="11"/>
    </row>
    <row r="706" spans="1:20" ht="21" x14ac:dyDescent="0.4">
      <c r="A706" s="12"/>
      <c r="B706" s="22"/>
      <c r="C706" s="22"/>
      <c r="D706" s="22"/>
      <c r="E706" s="33"/>
      <c r="F706" s="44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34"/>
      <c r="S706" s="11"/>
      <c r="T706" s="11"/>
    </row>
    <row r="707" spans="1:20" ht="21" x14ac:dyDescent="0.4">
      <c r="A707" s="12"/>
      <c r="B707" s="22"/>
      <c r="C707" s="22"/>
      <c r="D707" s="22"/>
      <c r="E707" s="33"/>
      <c r="F707" s="44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34"/>
      <c r="S707" s="11"/>
      <c r="T707" s="11"/>
    </row>
    <row r="708" spans="1:20" ht="21" x14ac:dyDescent="0.4">
      <c r="A708" s="12"/>
      <c r="B708" s="22"/>
      <c r="C708" s="22"/>
      <c r="D708" s="22"/>
      <c r="E708" s="33"/>
      <c r="F708" s="44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34"/>
      <c r="S708" s="11"/>
      <c r="T708" s="11"/>
    </row>
    <row r="709" spans="1:20" ht="21" x14ac:dyDescent="0.4">
      <c r="A709" s="12"/>
      <c r="B709" s="22"/>
      <c r="C709" s="22"/>
      <c r="D709" s="22"/>
      <c r="E709" s="33"/>
      <c r="F709" s="44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34"/>
      <c r="S709" s="11"/>
      <c r="T709" s="11"/>
    </row>
    <row r="710" spans="1:20" ht="21" x14ac:dyDescent="0.4">
      <c r="A710" s="12"/>
      <c r="B710" s="22"/>
      <c r="C710" s="22"/>
      <c r="D710" s="22"/>
      <c r="E710" s="33"/>
      <c r="F710" s="44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34"/>
      <c r="S710" s="11"/>
      <c r="T710" s="11"/>
    </row>
    <row r="711" spans="1:20" ht="21" x14ac:dyDescent="0.4">
      <c r="A711" s="12"/>
      <c r="B711" s="22"/>
      <c r="C711" s="22"/>
      <c r="D711" s="22"/>
      <c r="E711" s="33"/>
      <c r="F711" s="44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34"/>
      <c r="S711" s="11"/>
      <c r="T711" s="11"/>
    </row>
    <row r="712" spans="1:20" ht="21" x14ac:dyDescent="0.4">
      <c r="A712" s="12"/>
      <c r="B712" s="22"/>
      <c r="C712" s="22"/>
      <c r="D712" s="22"/>
      <c r="E712" s="33"/>
      <c r="F712" s="44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34"/>
      <c r="S712" s="11"/>
      <c r="T712" s="11"/>
    </row>
    <row r="713" spans="1:20" ht="21" x14ac:dyDescent="0.4">
      <c r="A713" s="12"/>
      <c r="B713" s="22"/>
      <c r="C713" s="22"/>
      <c r="D713" s="22"/>
      <c r="E713" s="33"/>
      <c r="F713" s="44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34"/>
      <c r="S713" s="11"/>
      <c r="T713" s="11"/>
    </row>
    <row r="714" spans="1:20" ht="21" x14ac:dyDescent="0.4">
      <c r="A714" s="12"/>
      <c r="B714" s="22"/>
      <c r="C714" s="22"/>
      <c r="D714" s="22"/>
      <c r="E714" s="33"/>
      <c r="F714" s="44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34"/>
      <c r="S714" s="11"/>
      <c r="T714" s="11"/>
    </row>
    <row r="715" spans="1:20" ht="21" x14ac:dyDescent="0.4">
      <c r="A715" s="12"/>
      <c r="B715" s="22"/>
      <c r="C715" s="22"/>
      <c r="D715" s="22"/>
      <c r="E715" s="33"/>
      <c r="F715" s="44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34"/>
      <c r="S715" s="11"/>
      <c r="T715" s="11"/>
    </row>
    <row r="716" spans="1:20" ht="21" x14ac:dyDescent="0.4">
      <c r="A716" s="12"/>
      <c r="B716" s="22"/>
      <c r="C716" s="22"/>
      <c r="D716" s="22"/>
      <c r="E716" s="33"/>
      <c r="F716" s="44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34"/>
      <c r="S716" s="11"/>
      <c r="T716" s="11"/>
    </row>
    <row r="717" spans="1:20" ht="21" x14ac:dyDescent="0.4">
      <c r="A717" s="12"/>
      <c r="B717" s="22"/>
      <c r="C717" s="22"/>
      <c r="D717" s="22"/>
      <c r="E717" s="33"/>
      <c r="F717" s="44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34"/>
      <c r="S717" s="11"/>
      <c r="T717" s="11"/>
    </row>
    <row r="718" spans="1:20" ht="21" x14ac:dyDescent="0.4">
      <c r="A718" s="12"/>
      <c r="B718" s="22"/>
      <c r="C718" s="22"/>
      <c r="D718" s="22"/>
      <c r="E718" s="33"/>
      <c r="F718" s="44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34"/>
      <c r="S718" s="11"/>
      <c r="T718" s="11"/>
    </row>
    <row r="719" spans="1:20" ht="21" x14ac:dyDescent="0.4">
      <c r="A719" s="12"/>
      <c r="B719" s="22"/>
      <c r="C719" s="22"/>
      <c r="D719" s="22"/>
      <c r="E719" s="33"/>
      <c r="F719" s="44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34"/>
      <c r="S719" s="11"/>
      <c r="T719" s="11"/>
    </row>
    <row r="720" spans="1:20" ht="21" x14ac:dyDescent="0.4">
      <c r="A720" s="12"/>
      <c r="B720" s="22"/>
      <c r="C720" s="22"/>
      <c r="D720" s="22"/>
      <c r="E720" s="33"/>
      <c r="F720" s="44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34"/>
      <c r="S720" s="11"/>
      <c r="T720" s="11"/>
    </row>
    <row r="721" spans="1:20" ht="21" x14ac:dyDescent="0.4">
      <c r="A721" s="12"/>
      <c r="B721" s="22"/>
      <c r="C721" s="22"/>
      <c r="D721" s="22"/>
      <c r="E721" s="33"/>
      <c r="F721" s="44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34"/>
      <c r="S721" s="11"/>
      <c r="T721" s="11"/>
    </row>
    <row r="722" spans="1:20" ht="21" x14ac:dyDescent="0.4">
      <c r="A722" s="12"/>
      <c r="B722" s="22"/>
      <c r="C722" s="22"/>
      <c r="D722" s="22"/>
      <c r="E722" s="33"/>
      <c r="F722" s="44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34"/>
      <c r="S722" s="11"/>
      <c r="T722" s="11"/>
    </row>
    <row r="723" spans="1:20" ht="21" x14ac:dyDescent="0.4">
      <c r="A723" s="12"/>
      <c r="B723" s="22"/>
      <c r="C723" s="22"/>
      <c r="D723" s="22"/>
      <c r="E723" s="33"/>
      <c r="F723" s="44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34"/>
      <c r="S723" s="11"/>
      <c r="T723" s="11"/>
    </row>
    <row r="724" spans="1:20" ht="21" x14ac:dyDescent="0.4">
      <c r="A724" s="12"/>
      <c r="B724" s="22"/>
      <c r="C724" s="22"/>
      <c r="D724" s="22"/>
      <c r="E724" s="33"/>
      <c r="F724" s="44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34"/>
      <c r="S724" s="11"/>
      <c r="T724" s="11"/>
    </row>
    <row r="725" spans="1:20" ht="21" x14ac:dyDescent="0.4">
      <c r="A725" s="12"/>
      <c r="B725" s="22"/>
      <c r="C725" s="22"/>
      <c r="D725" s="22"/>
      <c r="E725" s="33"/>
      <c r="F725" s="44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34"/>
      <c r="S725" s="11"/>
      <c r="T725" s="11"/>
    </row>
    <row r="726" spans="1:20" ht="21" x14ac:dyDescent="0.4">
      <c r="A726" s="12"/>
      <c r="B726" s="22"/>
      <c r="C726" s="22"/>
      <c r="D726" s="22"/>
      <c r="E726" s="33"/>
      <c r="F726" s="44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34"/>
      <c r="S726" s="11"/>
      <c r="T726" s="11"/>
    </row>
    <row r="727" spans="1:20" ht="21" x14ac:dyDescent="0.4">
      <c r="A727" s="12"/>
      <c r="B727" s="22"/>
      <c r="C727" s="22"/>
      <c r="D727" s="22"/>
      <c r="E727" s="33"/>
      <c r="F727" s="44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34"/>
      <c r="S727" s="11"/>
      <c r="T727" s="11"/>
    </row>
    <row r="728" spans="1:20" ht="21" x14ac:dyDescent="0.4">
      <c r="A728" s="12"/>
      <c r="B728" s="22"/>
      <c r="C728" s="22"/>
      <c r="D728" s="22"/>
      <c r="E728" s="33"/>
      <c r="F728" s="44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34"/>
      <c r="S728" s="11"/>
      <c r="T728" s="11"/>
    </row>
    <row r="729" spans="1:20" ht="21" x14ac:dyDescent="0.4">
      <c r="A729" s="12"/>
      <c r="B729" s="22"/>
      <c r="C729" s="22"/>
      <c r="D729" s="22"/>
      <c r="E729" s="33"/>
      <c r="F729" s="44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34"/>
      <c r="S729" s="11"/>
      <c r="T729" s="11"/>
    </row>
    <row r="730" spans="1:20" ht="21" x14ac:dyDescent="0.4">
      <c r="A730" s="12"/>
      <c r="B730" s="22"/>
      <c r="C730" s="22"/>
      <c r="D730" s="22"/>
      <c r="E730" s="33"/>
      <c r="F730" s="44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34"/>
      <c r="S730" s="11"/>
      <c r="T730" s="11"/>
    </row>
    <row r="731" spans="1:20" ht="21" x14ac:dyDescent="0.4">
      <c r="A731" s="12"/>
      <c r="B731" s="22"/>
      <c r="C731" s="22"/>
      <c r="D731" s="22"/>
      <c r="E731" s="33"/>
      <c r="F731" s="44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34"/>
      <c r="S731" s="11"/>
      <c r="T731" s="11"/>
    </row>
    <row r="732" spans="1:20" ht="21" x14ac:dyDescent="0.4">
      <c r="A732" s="12"/>
      <c r="B732" s="22"/>
      <c r="C732" s="22"/>
      <c r="D732" s="22"/>
      <c r="E732" s="33"/>
      <c r="F732" s="44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34"/>
      <c r="S732" s="11"/>
      <c r="T732" s="11"/>
    </row>
    <row r="733" spans="1:20" ht="21" x14ac:dyDescent="0.4">
      <c r="A733" s="12"/>
      <c r="B733" s="22"/>
      <c r="C733" s="22"/>
      <c r="D733" s="22"/>
      <c r="E733" s="33"/>
      <c r="F733" s="44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34"/>
      <c r="S733" s="11"/>
      <c r="T733" s="11"/>
    </row>
    <row r="734" spans="1:20" ht="21" x14ac:dyDescent="0.4">
      <c r="A734" s="12"/>
      <c r="B734" s="22"/>
      <c r="C734" s="22"/>
      <c r="D734" s="22"/>
      <c r="E734" s="33"/>
      <c r="F734" s="44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34"/>
      <c r="S734" s="11"/>
      <c r="T734" s="11"/>
    </row>
    <row r="735" spans="1:20" ht="21" x14ac:dyDescent="0.4">
      <c r="A735" s="12"/>
      <c r="B735" s="22"/>
      <c r="C735" s="22"/>
      <c r="D735" s="22"/>
      <c r="E735" s="33"/>
      <c r="F735" s="44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34"/>
      <c r="S735" s="11"/>
      <c r="T735" s="11"/>
    </row>
    <row r="736" spans="1:20" ht="21" x14ac:dyDescent="0.4">
      <c r="A736" s="12"/>
      <c r="B736" s="22"/>
      <c r="C736" s="22"/>
      <c r="D736" s="22"/>
      <c r="E736" s="33"/>
      <c r="F736" s="44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34"/>
      <c r="S736" s="11"/>
      <c r="T736" s="11"/>
    </row>
    <row r="737" spans="1:20" ht="21" x14ac:dyDescent="0.4">
      <c r="A737" s="12"/>
      <c r="B737" s="22"/>
      <c r="C737" s="22"/>
      <c r="D737" s="22"/>
      <c r="E737" s="33"/>
      <c r="F737" s="44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34"/>
      <c r="S737" s="11"/>
      <c r="T737" s="11"/>
    </row>
    <row r="738" spans="1:20" ht="21" x14ac:dyDescent="0.4">
      <c r="A738" s="12"/>
      <c r="B738" s="22"/>
      <c r="C738" s="22"/>
      <c r="D738" s="22"/>
      <c r="E738" s="33"/>
      <c r="F738" s="44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34"/>
      <c r="S738" s="11"/>
      <c r="T738" s="11"/>
    </row>
    <row r="739" spans="1:20" ht="21" x14ac:dyDescent="0.4">
      <c r="A739" s="12"/>
      <c r="B739" s="22"/>
      <c r="C739" s="22"/>
      <c r="D739" s="22"/>
      <c r="E739" s="33"/>
      <c r="F739" s="44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34"/>
      <c r="S739" s="11"/>
      <c r="T739" s="11"/>
    </row>
    <row r="740" spans="1:20" ht="21" x14ac:dyDescent="0.4">
      <c r="A740" s="12"/>
      <c r="B740" s="22"/>
      <c r="C740" s="22"/>
      <c r="D740" s="22"/>
      <c r="E740" s="33"/>
      <c r="F740" s="44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34"/>
      <c r="S740" s="11"/>
      <c r="T740" s="11"/>
    </row>
    <row r="741" spans="1:20" ht="21" x14ac:dyDescent="0.4">
      <c r="A741" s="12"/>
      <c r="B741" s="22"/>
      <c r="C741" s="22"/>
      <c r="D741" s="22"/>
      <c r="E741" s="33"/>
      <c r="F741" s="44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34"/>
      <c r="S741" s="11"/>
      <c r="T741" s="11"/>
    </row>
    <row r="742" spans="1:20" ht="21" x14ac:dyDescent="0.4">
      <c r="A742" s="12"/>
      <c r="B742" s="22"/>
      <c r="C742" s="22"/>
      <c r="D742" s="22"/>
      <c r="E742" s="33"/>
      <c r="F742" s="44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34"/>
      <c r="S742" s="11"/>
      <c r="T742" s="11"/>
    </row>
    <row r="743" spans="1:20" ht="21" x14ac:dyDescent="0.4">
      <c r="A743" s="12"/>
      <c r="B743" s="22"/>
      <c r="C743" s="22"/>
      <c r="D743" s="22"/>
      <c r="E743" s="33"/>
      <c r="F743" s="44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34"/>
      <c r="S743" s="11"/>
      <c r="T743" s="11"/>
    </row>
    <row r="744" spans="1:20" ht="21" x14ac:dyDescent="0.4">
      <c r="A744" s="12"/>
      <c r="B744" s="22"/>
      <c r="C744" s="22"/>
      <c r="D744" s="22"/>
      <c r="E744" s="33"/>
      <c r="F744" s="44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34"/>
      <c r="S744" s="11"/>
      <c r="T744" s="11"/>
    </row>
    <row r="745" spans="1:20" ht="21" x14ac:dyDescent="0.4">
      <c r="A745" s="12"/>
      <c r="B745" s="22"/>
      <c r="C745" s="22"/>
      <c r="D745" s="22"/>
      <c r="E745" s="33"/>
      <c r="F745" s="44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34"/>
      <c r="S745" s="11"/>
      <c r="T745" s="11"/>
    </row>
    <row r="746" spans="1:20" ht="21" x14ac:dyDescent="0.4">
      <c r="A746" s="12"/>
      <c r="B746" s="22"/>
      <c r="C746" s="22"/>
      <c r="D746" s="22"/>
      <c r="E746" s="33"/>
      <c r="F746" s="44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34"/>
      <c r="S746" s="11"/>
      <c r="T746" s="11"/>
    </row>
    <row r="747" spans="1:20" ht="21" x14ac:dyDescent="0.4">
      <c r="A747" s="12"/>
      <c r="B747" s="22"/>
      <c r="C747" s="22"/>
      <c r="D747" s="22"/>
      <c r="E747" s="33"/>
      <c r="F747" s="44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34"/>
      <c r="S747" s="11"/>
      <c r="T747" s="11"/>
    </row>
    <row r="748" spans="1:20" ht="21" x14ac:dyDescent="0.4">
      <c r="A748" s="12"/>
      <c r="B748" s="22"/>
      <c r="C748" s="22"/>
      <c r="D748" s="22"/>
      <c r="E748" s="33"/>
      <c r="F748" s="44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34"/>
      <c r="S748" s="11"/>
      <c r="T748" s="11"/>
    </row>
    <row r="749" spans="1:20" ht="21" x14ac:dyDescent="0.4">
      <c r="A749" s="12"/>
      <c r="B749" s="22"/>
      <c r="C749" s="22"/>
      <c r="D749" s="22"/>
      <c r="E749" s="33"/>
      <c r="F749" s="44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34"/>
      <c r="S749" s="11"/>
      <c r="T749" s="11"/>
    </row>
    <row r="750" spans="1:20" ht="21" x14ac:dyDescent="0.4">
      <c r="A750" s="12"/>
      <c r="B750" s="22"/>
      <c r="C750" s="22"/>
      <c r="D750" s="22"/>
      <c r="E750" s="33"/>
      <c r="F750" s="44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34"/>
      <c r="S750" s="11"/>
      <c r="T750" s="11"/>
    </row>
    <row r="751" spans="1:20" ht="21" x14ac:dyDescent="0.4">
      <c r="A751" s="12"/>
      <c r="B751" s="22"/>
      <c r="C751" s="22"/>
      <c r="D751" s="22"/>
      <c r="E751" s="33"/>
      <c r="F751" s="44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34"/>
      <c r="S751" s="11"/>
      <c r="T751" s="11"/>
    </row>
    <row r="752" spans="1:20" ht="21" x14ac:dyDescent="0.4">
      <c r="A752" s="12"/>
      <c r="B752" s="22"/>
      <c r="C752" s="22"/>
      <c r="D752" s="22"/>
      <c r="E752" s="33"/>
      <c r="F752" s="44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34"/>
      <c r="S752" s="11"/>
      <c r="T752" s="11"/>
    </row>
    <row r="753" spans="1:20" ht="21" x14ac:dyDescent="0.4">
      <c r="A753" s="12"/>
      <c r="B753" s="22"/>
      <c r="C753" s="22"/>
      <c r="D753" s="22"/>
      <c r="E753" s="33"/>
      <c r="F753" s="44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34"/>
      <c r="S753" s="11"/>
      <c r="T753" s="11"/>
    </row>
    <row r="754" spans="1:20" ht="21" x14ac:dyDescent="0.4">
      <c r="A754" s="12"/>
      <c r="B754" s="22"/>
      <c r="C754" s="22"/>
      <c r="D754" s="22"/>
      <c r="E754" s="33"/>
      <c r="F754" s="44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34"/>
      <c r="S754" s="11"/>
      <c r="T754" s="11"/>
    </row>
    <row r="755" spans="1:20" ht="21" x14ac:dyDescent="0.4">
      <c r="A755" s="12"/>
      <c r="B755" s="22"/>
      <c r="C755" s="22"/>
      <c r="D755" s="22"/>
      <c r="E755" s="33"/>
      <c r="F755" s="44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34"/>
      <c r="S755" s="11"/>
      <c r="T755" s="11"/>
    </row>
    <row r="756" spans="1:20" ht="21" x14ac:dyDescent="0.4">
      <c r="A756" s="12"/>
      <c r="B756" s="22"/>
      <c r="C756" s="22"/>
      <c r="D756" s="22"/>
      <c r="E756" s="33"/>
      <c r="F756" s="44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34"/>
      <c r="S756" s="11"/>
      <c r="T756" s="11"/>
    </row>
    <row r="757" spans="1:20" ht="21" x14ac:dyDescent="0.4">
      <c r="A757" s="12"/>
      <c r="B757" s="22"/>
      <c r="C757" s="22"/>
      <c r="D757" s="22"/>
      <c r="E757" s="33"/>
      <c r="F757" s="44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34"/>
      <c r="S757" s="11"/>
      <c r="T757" s="11"/>
    </row>
    <row r="758" spans="1:20" ht="21" x14ac:dyDescent="0.4">
      <c r="A758" s="12"/>
      <c r="B758" s="22"/>
      <c r="C758" s="22"/>
      <c r="D758" s="22"/>
      <c r="E758" s="33"/>
      <c r="F758" s="44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34"/>
      <c r="S758" s="11"/>
      <c r="T758" s="11"/>
    </row>
    <row r="759" spans="1:20" ht="21" x14ac:dyDescent="0.4">
      <c r="A759" s="12"/>
      <c r="B759" s="22"/>
      <c r="C759" s="22"/>
      <c r="D759" s="22"/>
      <c r="E759" s="33"/>
      <c r="F759" s="44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34"/>
      <c r="S759" s="11"/>
      <c r="T759" s="11"/>
    </row>
    <row r="760" spans="1:20" ht="21" x14ac:dyDescent="0.4">
      <c r="A760" s="12"/>
      <c r="B760" s="22"/>
      <c r="C760" s="22"/>
      <c r="D760" s="22"/>
      <c r="E760" s="33"/>
      <c r="F760" s="44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34"/>
      <c r="S760" s="11"/>
      <c r="T760" s="11"/>
    </row>
    <row r="761" spans="1:20" ht="21" x14ac:dyDescent="0.4">
      <c r="A761" s="12"/>
      <c r="B761" s="22"/>
      <c r="C761" s="22"/>
      <c r="D761" s="22"/>
      <c r="E761" s="33"/>
      <c r="F761" s="44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34"/>
      <c r="S761" s="11"/>
      <c r="T761" s="11"/>
    </row>
    <row r="762" spans="1:20" ht="21" x14ac:dyDescent="0.4">
      <c r="A762" s="12"/>
      <c r="B762" s="22"/>
      <c r="C762" s="22"/>
      <c r="D762" s="22"/>
      <c r="E762" s="33"/>
      <c r="F762" s="44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34"/>
      <c r="S762" s="11"/>
      <c r="T762" s="11"/>
    </row>
    <row r="763" spans="1:20" ht="21" x14ac:dyDescent="0.4">
      <c r="A763" s="12"/>
      <c r="B763" s="22"/>
      <c r="C763" s="22"/>
      <c r="D763" s="22"/>
      <c r="E763" s="33"/>
      <c r="F763" s="44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34"/>
      <c r="S763" s="11"/>
      <c r="T763" s="11"/>
    </row>
    <row r="764" spans="1:20" ht="21" x14ac:dyDescent="0.4">
      <c r="A764" s="12"/>
      <c r="B764" s="22"/>
      <c r="C764" s="22"/>
      <c r="D764" s="22"/>
      <c r="E764" s="33"/>
      <c r="F764" s="44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34"/>
      <c r="S764" s="11"/>
      <c r="T764" s="11"/>
    </row>
    <row r="765" spans="1:20" ht="21" x14ac:dyDescent="0.4">
      <c r="A765" s="12"/>
      <c r="B765" s="22"/>
      <c r="C765" s="22"/>
      <c r="D765" s="22"/>
      <c r="E765" s="33"/>
      <c r="F765" s="44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34"/>
      <c r="S765" s="11"/>
      <c r="T765" s="11"/>
    </row>
    <row r="766" spans="1:20" ht="21" x14ac:dyDescent="0.4">
      <c r="A766" s="12"/>
      <c r="B766" s="22"/>
      <c r="C766" s="22"/>
      <c r="D766" s="22"/>
      <c r="E766" s="33"/>
      <c r="F766" s="44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34"/>
      <c r="S766" s="11"/>
      <c r="T766" s="11"/>
    </row>
    <row r="767" spans="1:20" ht="21" x14ac:dyDescent="0.4">
      <c r="A767" s="12"/>
      <c r="B767" s="22"/>
      <c r="C767" s="22"/>
      <c r="D767" s="22"/>
      <c r="E767" s="33"/>
      <c r="F767" s="44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34"/>
      <c r="S767" s="11"/>
      <c r="T767" s="11"/>
    </row>
    <row r="768" spans="1:20" ht="21" x14ac:dyDescent="0.4">
      <c r="A768" s="12"/>
      <c r="B768" s="22"/>
      <c r="C768" s="22"/>
      <c r="D768" s="22"/>
      <c r="E768" s="33"/>
      <c r="F768" s="44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34"/>
      <c r="S768" s="11"/>
      <c r="T768" s="11"/>
    </row>
    <row r="769" spans="1:20" ht="21" x14ac:dyDescent="0.4">
      <c r="A769" s="12"/>
      <c r="B769" s="22"/>
      <c r="C769" s="22"/>
      <c r="D769" s="22"/>
      <c r="E769" s="33"/>
      <c r="F769" s="44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34"/>
      <c r="S769" s="11"/>
      <c r="T769" s="11"/>
    </row>
    <row r="770" spans="1:20" ht="21" x14ac:dyDescent="0.4">
      <c r="A770" s="12"/>
      <c r="B770" s="22"/>
      <c r="C770" s="22"/>
      <c r="D770" s="22"/>
      <c r="E770" s="33"/>
      <c r="F770" s="44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34"/>
      <c r="S770" s="11"/>
      <c r="T770" s="11"/>
    </row>
    <row r="771" spans="1:20" ht="21" x14ac:dyDescent="0.4">
      <c r="A771" s="12"/>
      <c r="B771" s="22"/>
      <c r="C771" s="22"/>
      <c r="D771" s="22"/>
      <c r="E771" s="33"/>
      <c r="F771" s="44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34"/>
      <c r="S771" s="11"/>
      <c r="T771" s="11"/>
    </row>
    <row r="772" spans="1:20" ht="21" x14ac:dyDescent="0.4">
      <c r="A772" s="12"/>
      <c r="B772" s="22"/>
      <c r="C772" s="22"/>
      <c r="D772" s="22"/>
      <c r="E772" s="33"/>
      <c r="F772" s="44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34"/>
      <c r="S772" s="11"/>
      <c r="T772" s="11"/>
    </row>
    <row r="773" spans="1:20" ht="21" x14ac:dyDescent="0.4">
      <c r="A773" s="12"/>
      <c r="B773" s="22"/>
      <c r="C773" s="22"/>
      <c r="D773" s="22"/>
      <c r="E773" s="33"/>
      <c r="F773" s="44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34"/>
      <c r="S773" s="11"/>
      <c r="T773" s="11"/>
    </row>
    <row r="774" spans="1:20" ht="21" x14ac:dyDescent="0.4">
      <c r="A774" s="12"/>
      <c r="B774" s="22"/>
      <c r="C774" s="22"/>
      <c r="D774" s="22"/>
      <c r="E774" s="33"/>
      <c r="F774" s="44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34"/>
      <c r="S774" s="11"/>
      <c r="T774" s="11"/>
    </row>
    <row r="775" spans="1:20" ht="21" x14ac:dyDescent="0.4">
      <c r="A775" s="12"/>
      <c r="B775" s="22"/>
      <c r="C775" s="22"/>
      <c r="D775" s="22"/>
      <c r="E775" s="33"/>
      <c r="F775" s="44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34"/>
      <c r="S775" s="11"/>
      <c r="T775" s="11"/>
    </row>
    <row r="776" spans="1:20" ht="21" x14ac:dyDescent="0.4">
      <c r="A776" s="12"/>
      <c r="B776" s="22"/>
      <c r="C776" s="22"/>
      <c r="D776" s="22"/>
      <c r="E776" s="33"/>
      <c r="F776" s="44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34"/>
      <c r="S776" s="11"/>
      <c r="T776" s="11"/>
    </row>
    <row r="777" spans="1:20" ht="21" x14ac:dyDescent="0.4">
      <c r="A777" s="12"/>
      <c r="B777" s="22"/>
      <c r="C777" s="22"/>
      <c r="D777" s="22"/>
      <c r="E777" s="33"/>
      <c r="F777" s="44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34"/>
      <c r="S777" s="11"/>
      <c r="T777" s="11"/>
    </row>
    <row r="778" spans="1:20" ht="21" x14ac:dyDescent="0.4">
      <c r="A778" s="12"/>
      <c r="B778" s="22"/>
      <c r="C778" s="22"/>
      <c r="D778" s="22"/>
      <c r="E778" s="33"/>
      <c r="F778" s="44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34"/>
      <c r="S778" s="11"/>
      <c r="T778" s="11"/>
    </row>
    <row r="779" spans="1:20" ht="21" x14ac:dyDescent="0.4">
      <c r="A779" s="12"/>
      <c r="B779" s="22"/>
      <c r="C779" s="22"/>
      <c r="D779" s="22"/>
      <c r="E779" s="33"/>
      <c r="F779" s="44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34"/>
      <c r="S779" s="11"/>
      <c r="T779" s="11"/>
    </row>
    <row r="780" spans="1:20" ht="21" x14ac:dyDescent="0.4">
      <c r="A780" s="12"/>
      <c r="B780" s="22"/>
      <c r="C780" s="22"/>
      <c r="D780" s="22"/>
      <c r="E780" s="33"/>
      <c r="F780" s="44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34"/>
      <c r="S780" s="11"/>
      <c r="T780" s="11"/>
    </row>
    <row r="781" spans="1:20" ht="21" x14ac:dyDescent="0.4">
      <c r="A781" s="12"/>
      <c r="B781" s="22"/>
      <c r="C781" s="22"/>
      <c r="D781" s="22"/>
      <c r="E781" s="33"/>
      <c r="F781" s="44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34"/>
      <c r="S781" s="11"/>
      <c r="T781" s="11"/>
    </row>
    <row r="782" spans="1:20" ht="21" x14ac:dyDescent="0.4">
      <c r="A782" s="12"/>
      <c r="B782" s="22"/>
      <c r="C782" s="22"/>
      <c r="D782" s="22"/>
      <c r="E782" s="33"/>
      <c r="F782" s="44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34"/>
      <c r="S782" s="11"/>
      <c r="T782" s="11"/>
    </row>
    <row r="783" spans="1:20" ht="21" x14ac:dyDescent="0.4">
      <c r="A783" s="12"/>
      <c r="B783" s="22"/>
      <c r="C783" s="22"/>
      <c r="D783" s="22"/>
      <c r="E783" s="33"/>
      <c r="F783" s="44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34"/>
      <c r="S783" s="11"/>
      <c r="T783" s="11"/>
    </row>
    <row r="784" spans="1:20" ht="21" x14ac:dyDescent="0.4">
      <c r="A784" s="12"/>
      <c r="B784" s="22"/>
      <c r="C784" s="22"/>
      <c r="D784" s="22"/>
      <c r="E784" s="33"/>
      <c r="F784" s="44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34"/>
      <c r="S784" s="11"/>
      <c r="T784" s="11"/>
    </row>
    <row r="785" spans="1:20" ht="21" x14ac:dyDescent="0.4">
      <c r="A785" s="12"/>
      <c r="B785" s="22"/>
      <c r="C785" s="22"/>
      <c r="D785" s="22"/>
      <c r="E785" s="33"/>
      <c r="F785" s="44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34"/>
      <c r="S785" s="11"/>
      <c r="T785" s="11"/>
    </row>
    <row r="786" spans="1:20" ht="21" x14ac:dyDescent="0.4">
      <c r="A786" s="12"/>
      <c r="B786" s="22"/>
      <c r="C786" s="22"/>
      <c r="D786" s="22"/>
      <c r="E786" s="33"/>
      <c r="F786" s="44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34"/>
      <c r="S786" s="11"/>
      <c r="T786" s="11"/>
    </row>
    <row r="787" spans="1:20" ht="21" x14ac:dyDescent="0.4">
      <c r="A787" s="12"/>
      <c r="B787" s="22"/>
      <c r="C787" s="22"/>
      <c r="D787" s="22"/>
      <c r="E787" s="33"/>
      <c r="F787" s="44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34"/>
      <c r="S787" s="11"/>
      <c r="T787" s="11"/>
    </row>
    <row r="788" spans="1:20" ht="21" x14ac:dyDescent="0.4">
      <c r="A788" s="12"/>
      <c r="B788" s="22"/>
      <c r="C788" s="22"/>
      <c r="D788" s="22"/>
      <c r="E788" s="33"/>
      <c r="F788" s="44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34"/>
      <c r="S788" s="11"/>
      <c r="T788" s="11"/>
    </row>
    <row r="789" spans="1:20" ht="21" x14ac:dyDescent="0.4">
      <c r="A789" s="12"/>
      <c r="B789" s="22"/>
      <c r="C789" s="22"/>
      <c r="D789" s="22"/>
      <c r="E789" s="33"/>
      <c r="F789" s="44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34"/>
      <c r="S789" s="11"/>
      <c r="T789" s="11"/>
    </row>
    <row r="790" spans="1:20" ht="21" x14ac:dyDescent="0.4">
      <c r="A790" s="12"/>
      <c r="B790" s="22"/>
      <c r="C790" s="22"/>
      <c r="D790" s="22"/>
      <c r="E790" s="33"/>
      <c r="F790" s="44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34"/>
      <c r="S790" s="11"/>
      <c r="T790" s="11"/>
    </row>
    <row r="791" spans="1:20" ht="21" x14ac:dyDescent="0.4">
      <c r="A791" s="12"/>
      <c r="B791" s="22"/>
      <c r="C791" s="22"/>
      <c r="D791" s="22"/>
      <c r="E791" s="33"/>
      <c r="F791" s="44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34"/>
      <c r="S791" s="11"/>
      <c r="T791" s="11"/>
    </row>
    <row r="792" spans="1:20" ht="21" x14ac:dyDescent="0.4">
      <c r="A792" s="12"/>
      <c r="B792" s="22"/>
      <c r="C792" s="22"/>
      <c r="D792" s="22"/>
      <c r="E792" s="33"/>
      <c r="F792" s="44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34"/>
      <c r="S792" s="11"/>
      <c r="T792" s="11"/>
    </row>
    <row r="793" spans="1:20" ht="21" x14ac:dyDescent="0.4">
      <c r="A793" s="12"/>
      <c r="B793" s="22"/>
      <c r="C793" s="22"/>
      <c r="D793" s="22"/>
      <c r="E793" s="33"/>
      <c r="F793" s="44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34"/>
      <c r="S793" s="11"/>
      <c r="T793" s="11"/>
    </row>
    <row r="794" spans="1:20" ht="21" x14ac:dyDescent="0.4">
      <c r="A794" s="12"/>
      <c r="B794" s="22"/>
      <c r="C794" s="22"/>
      <c r="D794" s="22"/>
      <c r="E794" s="33"/>
      <c r="F794" s="44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34"/>
      <c r="S794" s="11"/>
      <c r="T794" s="11"/>
    </row>
    <row r="795" spans="1:20" ht="21" x14ac:dyDescent="0.4">
      <c r="A795" s="12"/>
      <c r="B795" s="22"/>
      <c r="C795" s="22"/>
      <c r="D795" s="22"/>
      <c r="E795" s="33"/>
      <c r="F795" s="44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34"/>
      <c r="S795" s="11"/>
      <c r="T795" s="11"/>
    </row>
    <row r="796" spans="1:20" ht="21" x14ac:dyDescent="0.4">
      <c r="A796" s="12"/>
      <c r="B796" s="22"/>
      <c r="C796" s="22"/>
      <c r="D796" s="22"/>
      <c r="E796" s="33"/>
      <c r="F796" s="44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34"/>
      <c r="S796" s="11"/>
      <c r="T796" s="11"/>
    </row>
    <row r="797" spans="1:20" ht="21" x14ac:dyDescent="0.4">
      <c r="A797" s="12"/>
      <c r="B797" s="22"/>
      <c r="C797" s="22"/>
      <c r="D797" s="22"/>
      <c r="E797" s="33"/>
      <c r="F797" s="44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34"/>
      <c r="S797" s="11"/>
      <c r="T797" s="11"/>
    </row>
    <row r="798" spans="1:20" ht="21" x14ac:dyDescent="0.4">
      <c r="A798" s="12"/>
      <c r="B798" s="22"/>
      <c r="C798" s="22"/>
      <c r="D798" s="22"/>
      <c r="E798" s="33"/>
      <c r="F798" s="44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34"/>
      <c r="S798" s="11"/>
      <c r="T798" s="11"/>
    </row>
    <row r="799" spans="1:20" ht="21" x14ac:dyDescent="0.4">
      <c r="A799" s="12"/>
      <c r="B799" s="22"/>
      <c r="C799" s="22"/>
      <c r="D799" s="22"/>
      <c r="E799" s="33"/>
      <c r="F799" s="44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34"/>
      <c r="S799" s="11"/>
      <c r="T799" s="11"/>
    </row>
    <row r="800" spans="1:20" ht="21" x14ac:dyDescent="0.4">
      <c r="A800" s="12"/>
      <c r="B800" s="22"/>
      <c r="C800" s="22"/>
      <c r="D800" s="22"/>
      <c r="E800" s="33"/>
      <c r="F800" s="44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34"/>
      <c r="S800" s="11"/>
      <c r="T800" s="11"/>
    </row>
    <row r="801" spans="1:20" ht="21" x14ac:dyDescent="0.4">
      <c r="A801" s="12"/>
      <c r="B801" s="22"/>
      <c r="C801" s="22"/>
      <c r="D801" s="22"/>
      <c r="E801" s="33"/>
      <c r="F801" s="44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34"/>
      <c r="S801" s="11"/>
      <c r="T801" s="11"/>
    </row>
    <row r="802" spans="1:20" ht="21" x14ac:dyDescent="0.4">
      <c r="A802" s="12"/>
      <c r="B802" s="22"/>
      <c r="C802" s="22"/>
      <c r="D802" s="22"/>
      <c r="E802" s="33"/>
      <c r="F802" s="44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34"/>
      <c r="S802" s="11"/>
      <c r="T802" s="11"/>
    </row>
    <row r="803" spans="1:20" ht="21" x14ac:dyDescent="0.4">
      <c r="A803" s="12"/>
      <c r="B803" s="22"/>
      <c r="C803" s="22"/>
      <c r="D803" s="22"/>
      <c r="E803" s="33"/>
      <c r="F803" s="44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34"/>
      <c r="S803" s="11"/>
      <c r="T803" s="11"/>
    </row>
    <row r="804" spans="1:20" ht="21" x14ac:dyDescent="0.4">
      <c r="A804" s="12"/>
      <c r="B804" s="22"/>
      <c r="C804" s="22"/>
      <c r="D804" s="22"/>
      <c r="E804" s="33"/>
      <c r="F804" s="44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34"/>
      <c r="S804" s="11"/>
      <c r="T804" s="11"/>
    </row>
    <row r="805" spans="1:20" ht="21" x14ac:dyDescent="0.4">
      <c r="A805" s="12"/>
      <c r="B805" s="22"/>
      <c r="C805" s="22"/>
      <c r="D805" s="22"/>
      <c r="E805" s="33"/>
      <c r="F805" s="44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34"/>
      <c r="S805" s="11"/>
      <c r="T805" s="11"/>
    </row>
    <row r="806" spans="1:20" ht="21" x14ac:dyDescent="0.4">
      <c r="A806" s="12"/>
      <c r="B806" s="22"/>
      <c r="C806" s="22"/>
      <c r="D806" s="22"/>
      <c r="E806" s="33"/>
      <c r="F806" s="44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34"/>
      <c r="S806" s="11"/>
      <c r="T806" s="11"/>
    </row>
    <row r="807" spans="1:20" ht="21" x14ac:dyDescent="0.4">
      <c r="A807" s="12"/>
      <c r="B807" s="22"/>
      <c r="C807" s="22"/>
      <c r="D807" s="22"/>
      <c r="E807" s="33"/>
      <c r="F807" s="44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34"/>
      <c r="S807" s="11"/>
      <c r="T807" s="11"/>
    </row>
    <row r="808" spans="1:20" ht="21" x14ac:dyDescent="0.4">
      <c r="A808" s="12"/>
      <c r="B808" s="22"/>
      <c r="C808" s="22"/>
      <c r="D808" s="22"/>
      <c r="E808" s="33"/>
      <c r="F808" s="44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34"/>
      <c r="S808" s="11"/>
      <c r="T808" s="11"/>
    </row>
    <row r="809" spans="1:20" ht="21" x14ac:dyDescent="0.4">
      <c r="A809" s="12"/>
      <c r="B809" s="22"/>
      <c r="C809" s="22"/>
      <c r="D809" s="22"/>
      <c r="E809" s="33"/>
      <c r="F809" s="44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34"/>
      <c r="S809" s="11"/>
      <c r="T809" s="11"/>
    </row>
    <row r="810" spans="1:20" ht="21" x14ac:dyDescent="0.4">
      <c r="A810" s="12"/>
      <c r="B810" s="22"/>
      <c r="C810" s="22"/>
      <c r="D810" s="22"/>
      <c r="E810" s="33"/>
      <c r="F810" s="44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34"/>
      <c r="S810" s="11"/>
      <c r="T810" s="11"/>
    </row>
    <row r="811" spans="1:20" ht="21" x14ac:dyDescent="0.4">
      <c r="A811" s="12"/>
      <c r="B811" s="22"/>
      <c r="C811" s="22"/>
      <c r="D811" s="22"/>
      <c r="E811" s="33"/>
      <c r="F811" s="44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34"/>
      <c r="S811" s="11"/>
      <c r="T811" s="11"/>
    </row>
    <row r="812" spans="1:20" ht="21" x14ac:dyDescent="0.4">
      <c r="A812" s="12"/>
      <c r="B812" s="22"/>
      <c r="C812" s="22"/>
      <c r="D812" s="22"/>
      <c r="E812" s="33"/>
      <c r="F812" s="44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34"/>
      <c r="S812" s="11"/>
      <c r="T812" s="11"/>
    </row>
    <row r="813" spans="1:20" ht="21" x14ac:dyDescent="0.4">
      <c r="A813" s="12"/>
      <c r="B813" s="22"/>
      <c r="C813" s="22"/>
      <c r="D813" s="22"/>
      <c r="E813" s="33"/>
      <c r="F813" s="44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34"/>
      <c r="S813" s="11"/>
      <c r="T813" s="11"/>
    </row>
    <row r="814" spans="1:20" ht="21" x14ac:dyDescent="0.4">
      <c r="A814" s="12"/>
      <c r="B814" s="22"/>
      <c r="C814" s="22"/>
      <c r="D814" s="22"/>
      <c r="E814" s="33"/>
      <c r="F814" s="44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34"/>
      <c r="S814" s="11"/>
      <c r="T814" s="11"/>
    </row>
    <row r="815" spans="1:20" ht="21" x14ac:dyDescent="0.4">
      <c r="A815" s="12"/>
      <c r="B815" s="22"/>
      <c r="C815" s="22"/>
      <c r="D815" s="22"/>
      <c r="E815" s="33"/>
      <c r="F815" s="44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34"/>
      <c r="S815" s="11"/>
      <c r="T815" s="11"/>
    </row>
    <row r="816" spans="1:20" ht="21" x14ac:dyDescent="0.4">
      <c r="A816" s="12"/>
      <c r="B816" s="22"/>
      <c r="C816" s="22"/>
      <c r="D816" s="22"/>
      <c r="E816" s="33"/>
      <c r="F816" s="44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34"/>
      <c r="S816" s="11"/>
      <c r="T816" s="11"/>
    </row>
    <row r="817" spans="1:20" ht="21" x14ac:dyDescent="0.4">
      <c r="A817" s="12"/>
      <c r="B817" s="22"/>
      <c r="C817" s="22"/>
      <c r="D817" s="22"/>
      <c r="E817" s="33"/>
      <c r="F817" s="44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34"/>
      <c r="S817" s="11"/>
      <c r="T817" s="11"/>
    </row>
    <row r="818" spans="1:20" ht="21" x14ac:dyDescent="0.4">
      <c r="A818" s="12"/>
      <c r="B818" s="22"/>
      <c r="C818" s="22"/>
      <c r="D818" s="22"/>
      <c r="E818" s="33"/>
      <c r="F818" s="44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34"/>
      <c r="S818" s="11"/>
      <c r="T818" s="11"/>
    </row>
    <row r="819" spans="1:20" ht="21" x14ac:dyDescent="0.4">
      <c r="A819" s="12"/>
      <c r="B819" s="22"/>
      <c r="C819" s="22"/>
      <c r="D819" s="22"/>
      <c r="E819" s="33"/>
      <c r="F819" s="44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34"/>
      <c r="S819" s="11"/>
      <c r="T819" s="11"/>
    </row>
    <row r="820" spans="1:20" ht="21" x14ac:dyDescent="0.4">
      <c r="A820" s="12"/>
      <c r="B820" s="22"/>
      <c r="C820" s="22"/>
      <c r="D820" s="22"/>
      <c r="E820" s="33"/>
      <c r="F820" s="44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34"/>
      <c r="S820" s="11"/>
      <c r="T820" s="11"/>
    </row>
    <row r="821" spans="1:20" ht="21" x14ac:dyDescent="0.4">
      <c r="A821" s="12"/>
      <c r="B821" s="22"/>
      <c r="C821" s="22"/>
      <c r="D821" s="22"/>
      <c r="E821" s="33"/>
      <c r="F821" s="44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34"/>
      <c r="S821" s="11"/>
      <c r="T821" s="11"/>
    </row>
    <row r="822" spans="1:20" ht="21" x14ac:dyDescent="0.4">
      <c r="A822" s="12"/>
      <c r="B822" s="22"/>
      <c r="C822" s="22"/>
      <c r="D822" s="22"/>
      <c r="E822" s="33"/>
      <c r="F822" s="44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34"/>
      <c r="S822" s="11"/>
      <c r="T822" s="11"/>
    </row>
    <row r="823" spans="1:20" ht="21" x14ac:dyDescent="0.4">
      <c r="A823" s="12"/>
      <c r="B823" s="22"/>
      <c r="C823" s="22"/>
      <c r="D823" s="22"/>
      <c r="E823" s="33"/>
      <c r="F823" s="44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34"/>
      <c r="S823" s="11"/>
      <c r="T823" s="11"/>
    </row>
    <row r="824" spans="1:20" ht="21" x14ac:dyDescent="0.4">
      <c r="A824" s="12"/>
      <c r="B824" s="22"/>
      <c r="C824" s="22"/>
      <c r="D824" s="22"/>
      <c r="E824" s="33"/>
      <c r="F824" s="44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34"/>
      <c r="S824" s="11"/>
      <c r="T824" s="11"/>
    </row>
    <row r="825" spans="1:20" ht="21" x14ac:dyDescent="0.4">
      <c r="A825" s="12"/>
      <c r="B825" s="22"/>
      <c r="C825" s="22"/>
      <c r="D825" s="22"/>
      <c r="E825" s="33"/>
      <c r="F825" s="44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34"/>
      <c r="S825" s="11"/>
      <c r="T825" s="11"/>
    </row>
    <row r="826" spans="1:20" ht="21" x14ac:dyDescent="0.4">
      <c r="A826" s="12"/>
      <c r="B826" s="22"/>
      <c r="C826" s="22"/>
      <c r="D826" s="22"/>
      <c r="E826" s="33"/>
      <c r="F826" s="44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34"/>
      <c r="S826" s="11"/>
      <c r="T826" s="11"/>
    </row>
    <row r="827" spans="1:20" ht="21" x14ac:dyDescent="0.4">
      <c r="A827" s="12"/>
      <c r="B827" s="22"/>
      <c r="C827" s="22"/>
      <c r="D827" s="22"/>
      <c r="E827" s="33"/>
      <c r="F827" s="44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34"/>
      <c r="S827" s="11"/>
      <c r="T827" s="11"/>
    </row>
    <row r="828" spans="1:20" x14ac:dyDescent="0.35">
      <c r="A828" s="11"/>
      <c r="B828" s="11"/>
      <c r="C828" s="11"/>
      <c r="D828" s="11"/>
      <c r="E828" s="11"/>
      <c r="F828" s="11"/>
      <c r="G828" s="11"/>
      <c r="H828" s="22"/>
      <c r="I828" s="22"/>
      <c r="J828" s="22"/>
      <c r="K828" s="22"/>
      <c r="L828" s="22"/>
      <c r="M828" s="22"/>
      <c r="N828" s="22"/>
      <c r="O828" s="22"/>
      <c r="P828" s="22"/>
      <c r="Q828" s="34"/>
      <c r="S828" s="11"/>
      <c r="T828" s="11"/>
    </row>
    <row r="829" spans="1:20" x14ac:dyDescent="0.35">
      <c r="A829" s="11"/>
      <c r="B829" s="11"/>
      <c r="C829" s="11"/>
      <c r="D829" s="11"/>
      <c r="E829" s="11"/>
      <c r="F829" s="11"/>
      <c r="G829" s="11"/>
      <c r="H829" s="22"/>
      <c r="I829" s="22"/>
      <c r="J829" s="22"/>
      <c r="K829" s="22"/>
      <c r="L829" s="22"/>
      <c r="M829" s="22"/>
      <c r="N829" s="22"/>
      <c r="O829" s="22"/>
      <c r="P829" s="22"/>
      <c r="Q829" s="34"/>
      <c r="S829" s="11"/>
      <c r="T829" s="11"/>
    </row>
    <row r="830" spans="1:20" x14ac:dyDescent="0.35">
      <c r="A830" s="11"/>
      <c r="B830" s="11"/>
      <c r="C830" s="11"/>
      <c r="D830" s="11"/>
      <c r="E830" s="11"/>
      <c r="F830" s="11"/>
      <c r="G830" s="11"/>
      <c r="H830" s="22"/>
      <c r="I830" s="22"/>
      <c r="J830" s="22"/>
      <c r="K830" s="22"/>
      <c r="L830" s="22"/>
      <c r="M830" s="22"/>
      <c r="N830" s="22"/>
      <c r="O830" s="22"/>
      <c r="P830" s="22"/>
      <c r="Q830" s="34"/>
      <c r="S830" s="11"/>
      <c r="T830" s="11"/>
    </row>
    <row r="831" spans="1:20" x14ac:dyDescent="0.35">
      <c r="A831" s="11"/>
      <c r="B831" s="11"/>
      <c r="C831" s="11"/>
      <c r="D831" s="11"/>
      <c r="E831" s="11"/>
      <c r="F831" s="11"/>
      <c r="G831" s="11"/>
      <c r="H831" s="22"/>
      <c r="I831" s="22"/>
      <c r="J831" s="22"/>
      <c r="K831" s="22"/>
      <c r="L831" s="22"/>
      <c r="M831" s="22"/>
      <c r="N831" s="22"/>
      <c r="O831" s="22"/>
      <c r="P831" s="22"/>
      <c r="Q831" s="34"/>
      <c r="S831" s="11"/>
      <c r="T831" s="11"/>
    </row>
    <row r="832" spans="1:20" x14ac:dyDescent="0.35">
      <c r="A832" s="11"/>
      <c r="B832" s="11"/>
      <c r="C832" s="11"/>
      <c r="D832" s="11"/>
      <c r="E832" s="11"/>
      <c r="F832" s="11"/>
      <c r="G832" s="11"/>
      <c r="H832" s="22"/>
      <c r="I832" s="22"/>
      <c r="J832" s="22"/>
      <c r="K832" s="22"/>
      <c r="L832" s="22"/>
      <c r="M832" s="22"/>
      <c r="N832" s="22"/>
      <c r="O832" s="22"/>
      <c r="P832" s="22"/>
      <c r="Q832" s="34"/>
      <c r="S832" s="11"/>
      <c r="T832" s="11"/>
    </row>
    <row r="833" spans="1:20" x14ac:dyDescent="0.35">
      <c r="A833" s="11"/>
      <c r="B833" s="11"/>
      <c r="C833" s="11"/>
      <c r="D833" s="11"/>
      <c r="E833" s="11"/>
      <c r="F833" s="11"/>
      <c r="G833" s="11"/>
      <c r="H833" s="22"/>
      <c r="I833" s="22"/>
      <c r="J833" s="22"/>
      <c r="K833" s="22"/>
      <c r="L833" s="22"/>
      <c r="M833" s="22"/>
      <c r="N833" s="22"/>
      <c r="O833" s="22"/>
      <c r="P833" s="22"/>
      <c r="Q833" s="34"/>
      <c r="S833" s="11"/>
      <c r="T833" s="11"/>
    </row>
    <row r="834" spans="1:20" x14ac:dyDescent="0.35">
      <c r="A834" s="11"/>
      <c r="B834" s="11"/>
      <c r="C834" s="11"/>
      <c r="D834" s="11"/>
      <c r="E834" s="11"/>
      <c r="F834" s="11"/>
      <c r="G834" s="11"/>
      <c r="H834" s="22"/>
      <c r="I834" s="22"/>
      <c r="J834" s="22"/>
      <c r="K834" s="22"/>
      <c r="L834" s="22"/>
      <c r="M834" s="22"/>
      <c r="N834" s="22"/>
      <c r="O834" s="22"/>
      <c r="P834" s="22"/>
      <c r="Q834" s="34"/>
      <c r="S834" s="11"/>
      <c r="T834" s="11"/>
    </row>
    <row r="835" spans="1:20" x14ac:dyDescent="0.35">
      <c r="A835" s="11"/>
      <c r="B835" s="11"/>
      <c r="C835" s="11"/>
      <c r="D835" s="11"/>
      <c r="E835" s="11"/>
      <c r="F835" s="11"/>
      <c r="G835" s="11"/>
      <c r="H835" s="22"/>
      <c r="I835" s="22"/>
      <c r="J835" s="22"/>
      <c r="K835" s="22"/>
      <c r="L835" s="22"/>
      <c r="M835" s="22"/>
      <c r="N835" s="22"/>
      <c r="O835" s="22"/>
      <c r="P835" s="22"/>
      <c r="Q835" s="34"/>
      <c r="S835" s="11"/>
      <c r="T835" s="11"/>
    </row>
    <row r="836" spans="1:20" x14ac:dyDescent="0.35">
      <c r="A836" s="11"/>
      <c r="B836" s="11"/>
      <c r="C836" s="11"/>
      <c r="D836" s="11"/>
      <c r="E836" s="11"/>
      <c r="F836" s="11"/>
      <c r="G836" s="11"/>
      <c r="H836" s="22"/>
      <c r="I836" s="22"/>
      <c r="J836" s="22"/>
      <c r="K836" s="22"/>
      <c r="L836" s="22"/>
      <c r="M836" s="22"/>
      <c r="N836" s="22"/>
      <c r="O836" s="22"/>
      <c r="P836" s="22"/>
      <c r="Q836" s="34"/>
      <c r="S836" s="11"/>
      <c r="T836" s="11"/>
    </row>
    <row r="837" spans="1:20" x14ac:dyDescent="0.35">
      <c r="A837" s="11"/>
      <c r="B837" s="11"/>
      <c r="C837" s="11"/>
      <c r="D837" s="11"/>
      <c r="E837" s="11"/>
      <c r="F837" s="11"/>
      <c r="G837" s="11"/>
      <c r="H837" s="22"/>
      <c r="I837" s="22"/>
      <c r="J837" s="22"/>
      <c r="K837" s="22"/>
      <c r="L837" s="22"/>
      <c r="M837" s="22"/>
      <c r="N837" s="22"/>
      <c r="O837" s="22"/>
      <c r="P837" s="22"/>
      <c r="Q837" s="34"/>
      <c r="S837" s="11"/>
      <c r="T837" s="11"/>
    </row>
    <row r="838" spans="1:20" x14ac:dyDescent="0.35">
      <c r="A838" s="11"/>
      <c r="B838" s="11"/>
      <c r="C838" s="11"/>
      <c r="D838" s="11"/>
      <c r="E838" s="11"/>
      <c r="F838" s="11"/>
      <c r="G838" s="11"/>
      <c r="H838" s="22"/>
      <c r="I838" s="22"/>
      <c r="J838" s="22"/>
      <c r="K838" s="22"/>
      <c r="L838" s="22"/>
      <c r="M838" s="22"/>
      <c r="N838" s="22"/>
      <c r="O838" s="22"/>
      <c r="P838" s="22"/>
      <c r="Q838" s="34"/>
      <c r="S838" s="11"/>
      <c r="T838" s="11"/>
    </row>
    <row r="839" spans="1:20" x14ac:dyDescent="0.35">
      <c r="A839" s="11"/>
      <c r="B839" s="11"/>
      <c r="C839" s="11"/>
      <c r="D839" s="11"/>
      <c r="E839" s="11"/>
      <c r="F839" s="11"/>
      <c r="G839" s="11"/>
      <c r="H839" s="22"/>
      <c r="I839" s="22"/>
      <c r="J839" s="22"/>
      <c r="K839" s="22"/>
      <c r="L839" s="22"/>
      <c r="M839" s="22"/>
      <c r="N839" s="22"/>
      <c r="O839" s="22"/>
      <c r="P839" s="22"/>
      <c r="Q839" s="34"/>
      <c r="S839" s="11"/>
      <c r="T839" s="11"/>
    </row>
    <row r="840" spans="1:20" x14ac:dyDescent="0.35">
      <c r="A840" s="11"/>
      <c r="B840" s="11"/>
      <c r="C840" s="11"/>
      <c r="D840" s="11"/>
      <c r="E840" s="11"/>
      <c r="F840" s="11"/>
      <c r="G840" s="11"/>
      <c r="H840" s="22"/>
      <c r="I840" s="22"/>
      <c r="J840" s="22"/>
      <c r="K840" s="22"/>
      <c r="L840" s="22"/>
      <c r="M840" s="22"/>
      <c r="N840" s="22"/>
      <c r="O840" s="22"/>
      <c r="P840" s="22"/>
      <c r="Q840" s="34"/>
      <c r="S840" s="11"/>
      <c r="T840" s="11"/>
    </row>
    <row r="841" spans="1:20" x14ac:dyDescent="0.35">
      <c r="A841" s="11"/>
      <c r="B841" s="11"/>
      <c r="C841" s="11"/>
      <c r="D841" s="11"/>
      <c r="E841" s="11"/>
      <c r="F841" s="11"/>
      <c r="G841" s="11"/>
      <c r="H841" s="22"/>
      <c r="I841" s="22"/>
      <c r="J841" s="22"/>
      <c r="K841" s="22"/>
      <c r="L841" s="22"/>
      <c r="M841" s="22"/>
      <c r="N841" s="22"/>
      <c r="O841" s="22"/>
      <c r="P841" s="22"/>
      <c r="Q841" s="34"/>
      <c r="S841" s="11"/>
      <c r="T841" s="11"/>
    </row>
    <row r="842" spans="1:20" x14ac:dyDescent="0.35">
      <c r="A842" s="11"/>
      <c r="B842" s="11"/>
      <c r="C842" s="11"/>
      <c r="D842" s="11"/>
      <c r="E842" s="11"/>
      <c r="F842" s="11"/>
      <c r="G842" s="11"/>
      <c r="H842" s="22"/>
      <c r="I842" s="22"/>
      <c r="J842" s="22"/>
      <c r="K842" s="22"/>
      <c r="L842" s="22"/>
      <c r="M842" s="22"/>
      <c r="N842" s="22"/>
      <c r="O842" s="22"/>
      <c r="P842" s="22"/>
      <c r="Q842" s="34"/>
      <c r="S842" s="11"/>
      <c r="T842" s="11"/>
    </row>
    <row r="843" spans="1:20" x14ac:dyDescent="0.35">
      <c r="A843" s="11"/>
      <c r="B843" s="11"/>
      <c r="C843" s="11"/>
      <c r="D843" s="11"/>
      <c r="E843" s="11"/>
      <c r="F843" s="11"/>
      <c r="G843" s="11"/>
      <c r="H843" s="22"/>
      <c r="I843" s="22"/>
      <c r="J843" s="22"/>
      <c r="K843" s="22"/>
      <c r="L843" s="22"/>
      <c r="M843" s="22"/>
      <c r="N843" s="22"/>
      <c r="O843" s="22"/>
      <c r="P843" s="22"/>
      <c r="Q843" s="34"/>
      <c r="S843" s="11"/>
      <c r="T843" s="11"/>
    </row>
    <row r="844" spans="1:20" x14ac:dyDescent="0.35">
      <c r="A844" s="11"/>
      <c r="B844" s="11"/>
      <c r="C844" s="11"/>
      <c r="D844" s="11"/>
      <c r="E844" s="11"/>
      <c r="F844" s="11"/>
      <c r="G844" s="11"/>
      <c r="H844" s="22"/>
      <c r="I844" s="22"/>
      <c r="J844" s="22"/>
      <c r="K844" s="22"/>
      <c r="L844" s="22"/>
      <c r="M844" s="22"/>
      <c r="N844" s="22"/>
      <c r="O844" s="22"/>
      <c r="P844" s="22"/>
      <c r="Q844" s="34"/>
      <c r="S844" s="11"/>
      <c r="T844" s="11"/>
    </row>
    <row r="845" spans="1:20" x14ac:dyDescent="0.35">
      <c r="A845" s="11"/>
      <c r="B845" s="11"/>
      <c r="C845" s="11"/>
      <c r="D845" s="11"/>
      <c r="E845" s="11"/>
      <c r="F845" s="11"/>
      <c r="G845" s="11"/>
      <c r="H845" s="22"/>
      <c r="I845" s="22"/>
      <c r="J845" s="22"/>
      <c r="K845" s="22"/>
      <c r="L845" s="22"/>
      <c r="M845" s="22"/>
      <c r="N845" s="22"/>
      <c r="O845" s="22"/>
      <c r="P845" s="22"/>
      <c r="Q845" s="34"/>
      <c r="S845" s="11"/>
      <c r="T845" s="11"/>
    </row>
    <row r="846" spans="1:20" x14ac:dyDescent="0.35">
      <c r="A846" s="11"/>
      <c r="B846" s="11"/>
      <c r="C846" s="11"/>
      <c r="D846" s="11"/>
      <c r="E846" s="11"/>
      <c r="F846" s="11"/>
      <c r="G846" s="11"/>
      <c r="H846" s="22"/>
      <c r="I846" s="22"/>
      <c r="J846" s="22"/>
      <c r="K846" s="22"/>
      <c r="L846" s="22"/>
      <c r="M846" s="22"/>
      <c r="N846" s="22"/>
      <c r="O846" s="22"/>
      <c r="P846" s="22"/>
      <c r="Q846" s="34"/>
      <c r="S846" s="11"/>
      <c r="T846" s="11"/>
    </row>
    <row r="847" spans="1:20" x14ac:dyDescent="0.35">
      <c r="A847" s="11"/>
      <c r="B847" s="11"/>
      <c r="C847" s="11"/>
      <c r="D847" s="11"/>
      <c r="E847" s="11"/>
      <c r="F847" s="11"/>
      <c r="G847" s="11"/>
      <c r="H847" s="22"/>
      <c r="I847" s="22"/>
      <c r="J847" s="22"/>
      <c r="K847" s="22"/>
      <c r="L847" s="22"/>
      <c r="M847" s="22"/>
      <c r="N847" s="22"/>
      <c r="O847" s="22"/>
      <c r="P847" s="22"/>
      <c r="Q847" s="34"/>
      <c r="S847" s="11"/>
      <c r="T847" s="11"/>
    </row>
    <row r="848" spans="1:20" x14ac:dyDescent="0.35">
      <c r="A848" s="11"/>
      <c r="B848" s="11"/>
      <c r="C848" s="11"/>
      <c r="D848" s="11"/>
      <c r="E848" s="11"/>
      <c r="F848" s="11"/>
      <c r="G848" s="11"/>
      <c r="H848" s="22"/>
      <c r="I848" s="22"/>
      <c r="J848" s="22"/>
      <c r="K848" s="22"/>
      <c r="L848" s="22"/>
      <c r="M848" s="22"/>
      <c r="N848" s="22"/>
      <c r="O848" s="22"/>
      <c r="P848" s="22"/>
      <c r="Q848" s="34"/>
      <c r="S848" s="11"/>
      <c r="T848" s="11"/>
    </row>
    <row r="849" spans="1:20" x14ac:dyDescent="0.35">
      <c r="A849" s="11"/>
      <c r="B849" s="11"/>
      <c r="C849" s="11"/>
      <c r="D849" s="11"/>
      <c r="E849" s="11"/>
      <c r="F849" s="11"/>
      <c r="G849" s="11"/>
      <c r="H849" s="22"/>
      <c r="I849" s="22"/>
      <c r="J849" s="22"/>
      <c r="K849" s="22"/>
      <c r="L849" s="22"/>
      <c r="M849" s="22"/>
      <c r="N849" s="22"/>
      <c r="O849" s="22"/>
      <c r="P849" s="22"/>
      <c r="Q849" s="34"/>
      <c r="S849" s="11"/>
      <c r="T849" s="11"/>
    </row>
    <row r="850" spans="1:20" x14ac:dyDescent="0.35">
      <c r="A850" s="11"/>
      <c r="B850" s="11"/>
      <c r="C850" s="11"/>
      <c r="D850" s="11"/>
      <c r="E850" s="11"/>
      <c r="F850" s="11"/>
      <c r="G850" s="11"/>
      <c r="H850" s="22"/>
      <c r="I850" s="22"/>
      <c r="J850" s="22"/>
      <c r="K850" s="22"/>
      <c r="L850" s="22"/>
      <c r="M850" s="22"/>
      <c r="N850" s="22"/>
      <c r="O850" s="22"/>
      <c r="P850" s="22"/>
      <c r="Q850" s="34"/>
      <c r="S850" s="11"/>
      <c r="T850" s="11"/>
    </row>
    <row r="851" spans="1:20" x14ac:dyDescent="0.35">
      <c r="A851" s="11"/>
      <c r="B851" s="11"/>
      <c r="C851" s="11"/>
      <c r="D851" s="11"/>
      <c r="E851" s="11"/>
      <c r="F851" s="11"/>
      <c r="G851" s="11"/>
      <c r="H851" s="22"/>
      <c r="I851" s="22"/>
      <c r="J851" s="22"/>
      <c r="K851" s="22"/>
      <c r="L851" s="22"/>
      <c r="M851" s="22"/>
      <c r="N851" s="22"/>
      <c r="O851" s="22"/>
      <c r="P851" s="22"/>
      <c r="Q851" s="34"/>
      <c r="S851" s="11"/>
      <c r="T851" s="11"/>
    </row>
    <row r="852" spans="1:20" x14ac:dyDescent="0.35">
      <c r="A852" s="11"/>
      <c r="B852" s="11"/>
      <c r="C852" s="11"/>
      <c r="D852" s="11"/>
      <c r="E852" s="11"/>
      <c r="F852" s="11"/>
      <c r="G852" s="11"/>
      <c r="H852" s="22"/>
      <c r="I852" s="22"/>
      <c r="J852" s="22"/>
      <c r="K852" s="22"/>
      <c r="L852" s="22"/>
      <c r="M852" s="22"/>
      <c r="N852" s="22"/>
      <c r="O852" s="22"/>
      <c r="P852" s="22"/>
      <c r="Q852" s="34"/>
      <c r="S852" s="11"/>
      <c r="T852" s="11"/>
    </row>
    <row r="853" spans="1:20" x14ac:dyDescent="0.35">
      <c r="A853" s="11"/>
      <c r="B853" s="11"/>
      <c r="C853" s="11"/>
      <c r="D853" s="11"/>
      <c r="E853" s="11"/>
      <c r="F853" s="11"/>
      <c r="G853" s="11"/>
      <c r="H853" s="22"/>
      <c r="I853" s="22"/>
      <c r="J853" s="22"/>
      <c r="K853" s="22"/>
      <c r="L853" s="22"/>
      <c r="M853" s="22"/>
      <c r="N853" s="22"/>
      <c r="O853" s="22"/>
      <c r="P853" s="22"/>
      <c r="Q853" s="34"/>
      <c r="S853" s="11"/>
      <c r="T853" s="11"/>
    </row>
    <row r="854" spans="1:20" x14ac:dyDescent="0.35">
      <c r="A854" s="11"/>
      <c r="B854" s="11"/>
      <c r="C854" s="11"/>
      <c r="D854" s="11"/>
      <c r="E854" s="11"/>
      <c r="F854" s="11"/>
      <c r="G854" s="11"/>
      <c r="H854" s="22"/>
      <c r="I854" s="22"/>
      <c r="J854" s="22"/>
      <c r="K854" s="22"/>
      <c r="L854" s="22"/>
      <c r="M854" s="22"/>
      <c r="N854" s="22"/>
      <c r="O854" s="22"/>
      <c r="P854" s="22"/>
      <c r="Q854" s="34"/>
      <c r="S854" s="11"/>
      <c r="T854" s="11"/>
    </row>
    <row r="855" spans="1:20" x14ac:dyDescent="0.35">
      <c r="A855" s="11"/>
      <c r="B855" s="11"/>
      <c r="C855" s="11"/>
      <c r="D855" s="11"/>
      <c r="E855" s="11"/>
      <c r="F855" s="11"/>
      <c r="G855" s="11"/>
      <c r="H855" s="22"/>
      <c r="I855" s="22"/>
      <c r="J855" s="22"/>
      <c r="K855" s="22"/>
      <c r="L855" s="22"/>
      <c r="M855" s="22"/>
      <c r="N855" s="22"/>
      <c r="O855" s="22"/>
      <c r="P855" s="22"/>
      <c r="Q855" s="34"/>
      <c r="S855" s="11"/>
      <c r="T855" s="11"/>
    </row>
    <row r="856" spans="1:20" x14ac:dyDescent="0.35">
      <c r="A856" s="11"/>
      <c r="B856" s="11"/>
      <c r="C856" s="11"/>
      <c r="D856" s="11"/>
      <c r="E856" s="11"/>
      <c r="F856" s="11"/>
      <c r="G856" s="11"/>
      <c r="H856" s="22"/>
      <c r="I856" s="22"/>
      <c r="J856" s="22"/>
      <c r="K856" s="22"/>
      <c r="L856" s="22"/>
      <c r="M856" s="22"/>
      <c r="N856" s="22"/>
      <c r="O856" s="22"/>
      <c r="P856" s="22"/>
      <c r="Q856" s="34"/>
      <c r="S856" s="11"/>
      <c r="T856" s="11"/>
    </row>
    <row r="857" spans="1:20" x14ac:dyDescent="0.35">
      <c r="A857" s="11"/>
      <c r="B857" s="11"/>
      <c r="C857" s="11"/>
      <c r="D857" s="11"/>
      <c r="E857" s="11"/>
      <c r="F857" s="11"/>
      <c r="G857" s="11"/>
      <c r="H857" s="22"/>
      <c r="I857" s="22"/>
      <c r="J857" s="22"/>
      <c r="K857" s="22"/>
      <c r="L857" s="22"/>
      <c r="M857" s="22"/>
      <c r="N857" s="22"/>
      <c r="O857" s="22"/>
      <c r="P857" s="22"/>
      <c r="Q857" s="34"/>
      <c r="S857" s="11"/>
      <c r="T857" s="11"/>
    </row>
    <row r="858" spans="1:20" x14ac:dyDescent="0.35">
      <c r="A858" s="11"/>
      <c r="B858" s="11"/>
      <c r="C858" s="11"/>
      <c r="D858" s="11"/>
      <c r="E858" s="11"/>
      <c r="F858" s="11"/>
      <c r="G858" s="11"/>
      <c r="H858" s="22"/>
      <c r="I858" s="22"/>
      <c r="J858" s="22"/>
      <c r="K858" s="22"/>
      <c r="L858" s="22"/>
      <c r="M858" s="22"/>
      <c r="N858" s="22"/>
      <c r="O858" s="22"/>
      <c r="P858" s="22"/>
      <c r="Q858" s="34"/>
      <c r="S858" s="11"/>
      <c r="T858" s="11"/>
    </row>
    <row r="859" spans="1:20" x14ac:dyDescent="0.35">
      <c r="A859" s="11"/>
      <c r="B859" s="11"/>
      <c r="C859" s="11"/>
      <c r="D859" s="11"/>
      <c r="E859" s="11"/>
      <c r="F859" s="11"/>
      <c r="G859" s="11"/>
      <c r="H859" s="22"/>
      <c r="I859" s="22"/>
      <c r="J859" s="22"/>
      <c r="K859" s="22"/>
      <c r="L859" s="22"/>
      <c r="M859" s="22"/>
      <c r="N859" s="22"/>
      <c r="O859" s="22"/>
      <c r="P859" s="22"/>
      <c r="Q859" s="34"/>
      <c r="S859" s="11"/>
      <c r="T859" s="11"/>
    </row>
    <row r="860" spans="1:20" x14ac:dyDescent="0.35">
      <c r="A860" s="11"/>
      <c r="B860" s="11"/>
      <c r="C860" s="11"/>
      <c r="D860" s="11"/>
      <c r="E860" s="11"/>
      <c r="F860" s="11"/>
      <c r="G860" s="11"/>
      <c r="H860" s="22"/>
      <c r="I860" s="22"/>
      <c r="J860" s="22"/>
      <c r="K860" s="22"/>
      <c r="L860" s="22"/>
      <c r="M860" s="22"/>
      <c r="N860" s="22"/>
      <c r="O860" s="22"/>
      <c r="P860" s="22"/>
      <c r="Q860" s="34"/>
      <c r="S860" s="11"/>
      <c r="T860" s="11"/>
    </row>
    <row r="861" spans="1:20" x14ac:dyDescent="0.35">
      <c r="A861" s="11"/>
      <c r="B861" s="11"/>
      <c r="C861" s="11"/>
      <c r="D861" s="11"/>
      <c r="E861" s="11"/>
      <c r="F861" s="11"/>
      <c r="G861" s="11"/>
      <c r="H861" s="22"/>
      <c r="I861" s="22"/>
      <c r="J861" s="22"/>
      <c r="K861" s="22"/>
      <c r="L861" s="22"/>
      <c r="M861" s="22"/>
      <c r="N861" s="22"/>
      <c r="O861" s="22"/>
      <c r="P861" s="22"/>
      <c r="Q861" s="34"/>
      <c r="S861" s="11"/>
      <c r="T861" s="11"/>
    </row>
    <row r="862" spans="1:20" x14ac:dyDescent="0.35">
      <c r="A862" s="11"/>
      <c r="B862" s="11"/>
      <c r="C862" s="11"/>
      <c r="D862" s="11"/>
      <c r="E862" s="11"/>
      <c r="F862" s="11"/>
      <c r="G862" s="11"/>
      <c r="H862" s="22"/>
      <c r="I862" s="22"/>
      <c r="J862" s="22"/>
      <c r="K862" s="22"/>
      <c r="L862" s="22"/>
      <c r="M862" s="22"/>
      <c r="N862" s="22"/>
      <c r="O862" s="22"/>
      <c r="P862" s="22"/>
      <c r="Q862" s="34"/>
      <c r="S862" s="11"/>
      <c r="T862" s="11"/>
    </row>
    <row r="863" spans="1:20" x14ac:dyDescent="0.35">
      <c r="A863" s="11"/>
      <c r="B863" s="11"/>
      <c r="C863" s="11"/>
      <c r="D863" s="11"/>
      <c r="E863" s="11"/>
      <c r="F863" s="11"/>
      <c r="G863" s="11"/>
      <c r="H863" s="22"/>
      <c r="I863" s="22"/>
      <c r="J863" s="22"/>
      <c r="K863" s="22"/>
      <c r="L863" s="22"/>
      <c r="M863" s="22"/>
      <c r="N863" s="22"/>
      <c r="O863" s="22"/>
      <c r="P863" s="22"/>
      <c r="Q863" s="34"/>
      <c r="S863" s="11"/>
      <c r="T863" s="11"/>
    </row>
    <row r="864" spans="1:20" x14ac:dyDescent="0.35">
      <c r="A864" s="11"/>
      <c r="B864" s="11"/>
      <c r="C864" s="11"/>
      <c r="D864" s="11"/>
      <c r="E864" s="11"/>
      <c r="F864" s="11"/>
      <c r="G864" s="11"/>
      <c r="H864" s="22"/>
      <c r="I864" s="22"/>
      <c r="J864" s="22"/>
      <c r="K864" s="22"/>
      <c r="L864" s="22"/>
      <c r="M864" s="22"/>
      <c r="N864" s="22"/>
      <c r="O864" s="22"/>
      <c r="P864" s="22"/>
      <c r="Q864" s="34"/>
      <c r="S864" s="11"/>
      <c r="T864" s="11"/>
    </row>
    <row r="865" spans="1:20" x14ac:dyDescent="0.35">
      <c r="A865" s="11"/>
      <c r="B865" s="11"/>
      <c r="C865" s="11"/>
      <c r="D865" s="11"/>
      <c r="E865" s="11"/>
      <c r="F865" s="11"/>
      <c r="G865" s="11"/>
      <c r="H865" s="22"/>
      <c r="I865" s="22"/>
      <c r="J865" s="22"/>
      <c r="K865" s="22"/>
      <c r="L865" s="22"/>
      <c r="M865" s="22"/>
      <c r="N865" s="22"/>
      <c r="O865" s="22"/>
      <c r="P865" s="22"/>
      <c r="Q865" s="34"/>
      <c r="S865" s="11"/>
      <c r="T865" s="11"/>
    </row>
    <row r="866" spans="1:20" x14ac:dyDescent="0.35">
      <c r="A866" s="11"/>
      <c r="B866" s="11"/>
      <c r="C866" s="11"/>
      <c r="D866" s="11"/>
      <c r="E866" s="11"/>
      <c r="F866" s="11"/>
      <c r="G866" s="11"/>
      <c r="H866" s="22"/>
      <c r="I866" s="22"/>
      <c r="J866" s="22"/>
      <c r="K866" s="22"/>
      <c r="L866" s="22"/>
      <c r="M866" s="22"/>
      <c r="N866" s="22"/>
      <c r="O866" s="22"/>
      <c r="P866" s="22"/>
      <c r="Q866" s="34"/>
      <c r="S866" s="11"/>
      <c r="T866" s="11"/>
    </row>
    <row r="867" spans="1:20" x14ac:dyDescent="0.35">
      <c r="A867" s="11"/>
      <c r="B867" s="11"/>
      <c r="C867" s="11"/>
      <c r="D867" s="11"/>
      <c r="E867" s="11"/>
      <c r="F867" s="11"/>
      <c r="G867" s="11"/>
      <c r="H867" s="22"/>
      <c r="I867" s="22"/>
      <c r="J867" s="22"/>
      <c r="K867" s="22"/>
      <c r="L867" s="22"/>
      <c r="M867" s="22"/>
      <c r="N867" s="22"/>
      <c r="O867" s="22"/>
      <c r="P867" s="22"/>
      <c r="Q867" s="34"/>
      <c r="S867" s="11"/>
      <c r="T867" s="11"/>
    </row>
    <row r="868" spans="1:20" x14ac:dyDescent="0.35">
      <c r="A868" s="11"/>
      <c r="B868" s="11"/>
      <c r="C868" s="11"/>
      <c r="D868" s="11"/>
      <c r="E868" s="11"/>
      <c r="F868" s="11"/>
      <c r="G868" s="11"/>
      <c r="H868" s="22"/>
      <c r="I868" s="22"/>
      <c r="J868" s="22"/>
      <c r="K868" s="22"/>
      <c r="L868" s="22"/>
      <c r="M868" s="22"/>
      <c r="N868" s="22"/>
      <c r="O868" s="22"/>
      <c r="P868" s="22"/>
      <c r="Q868" s="34"/>
      <c r="S868" s="11"/>
      <c r="T868" s="11"/>
    </row>
    <row r="869" spans="1:20" x14ac:dyDescent="0.35">
      <c r="A869" s="11"/>
      <c r="B869" s="11"/>
      <c r="C869" s="11"/>
      <c r="D869" s="11"/>
      <c r="E869" s="11"/>
      <c r="F869" s="11"/>
      <c r="G869" s="11"/>
      <c r="H869" s="22"/>
      <c r="I869" s="22"/>
      <c r="J869" s="22"/>
      <c r="K869" s="22"/>
      <c r="L869" s="22"/>
      <c r="M869" s="22"/>
      <c r="N869" s="22"/>
      <c r="O869" s="22"/>
      <c r="P869" s="22"/>
      <c r="Q869" s="34"/>
      <c r="S869" s="11"/>
      <c r="T869" s="11"/>
    </row>
    <row r="870" spans="1:20" x14ac:dyDescent="0.35">
      <c r="A870" s="11"/>
      <c r="B870" s="11"/>
      <c r="C870" s="11"/>
      <c r="D870" s="11"/>
      <c r="E870" s="11"/>
      <c r="F870" s="11"/>
      <c r="G870" s="11"/>
      <c r="H870" s="22"/>
      <c r="I870" s="22"/>
      <c r="J870" s="22"/>
      <c r="K870" s="22"/>
      <c r="L870" s="22"/>
      <c r="M870" s="22"/>
      <c r="N870" s="22"/>
      <c r="O870" s="22"/>
      <c r="P870" s="22"/>
      <c r="Q870" s="34"/>
      <c r="S870" s="11"/>
      <c r="T870" s="11"/>
    </row>
    <row r="871" spans="1:20" x14ac:dyDescent="0.35">
      <c r="A871" s="11"/>
      <c r="B871" s="11"/>
      <c r="C871" s="11"/>
      <c r="D871" s="11"/>
      <c r="E871" s="11"/>
      <c r="F871" s="11"/>
      <c r="G871" s="11"/>
      <c r="H871" s="22"/>
      <c r="I871" s="22"/>
      <c r="J871" s="22"/>
      <c r="K871" s="22"/>
      <c r="L871" s="22"/>
      <c r="M871" s="22"/>
      <c r="N871" s="22"/>
      <c r="O871" s="22"/>
      <c r="P871" s="22"/>
      <c r="Q871" s="34"/>
      <c r="S871" s="11"/>
      <c r="T871" s="11"/>
    </row>
    <row r="872" spans="1:20" x14ac:dyDescent="0.35">
      <c r="A872" s="11"/>
      <c r="B872" s="11"/>
      <c r="C872" s="11"/>
      <c r="D872" s="11"/>
      <c r="E872" s="11"/>
      <c r="F872" s="11"/>
      <c r="G872" s="11"/>
      <c r="H872" s="22"/>
      <c r="I872" s="22"/>
      <c r="J872" s="22"/>
      <c r="K872" s="22"/>
      <c r="L872" s="22"/>
      <c r="M872" s="22"/>
      <c r="N872" s="22"/>
      <c r="O872" s="22"/>
      <c r="P872" s="22"/>
      <c r="Q872" s="34"/>
      <c r="S872" s="11"/>
      <c r="T872" s="11"/>
    </row>
    <row r="873" spans="1:20" x14ac:dyDescent="0.35">
      <c r="A873" s="11"/>
      <c r="B873" s="11"/>
      <c r="C873" s="11"/>
      <c r="D873" s="11"/>
      <c r="E873" s="11"/>
      <c r="F873" s="11"/>
      <c r="G873" s="11"/>
      <c r="H873" s="22"/>
      <c r="I873" s="22"/>
      <c r="J873" s="22"/>
      <c r="K873" s="22"/>
      <c r="L873" s="22"/>
      <c r="M873" s="22"/>
      <c r="N873" s="22"/>
      <c r="O873" s="22"/>
      <c r="P873" s="22"/>
      <c r="Q873" s="34"/>
      <c r="S873" s="11"/>
      <c r="T873" s="11"/>
    </row>
    <row r="874" spans="1:20" x14ac:dyDescent="0.35">
      <c r="A874" s="11"/>
      <c r="B874" s="11"/>
      <c r="C874" s="11"/>
      <c r="D874" s="11"/>
      <c r="E874" s="11"/>
      <c r="F874" s="11"/>
      <c r="G874" s="11"/>
      <c r="H874" s="22"/>
      <c r="I874" s="22"/>
      <c r="J874" s="22"/>
      <c r="K874" s="22"/>
      <c r="L874" s="22"/>
      <c r="M874" s="22"/>
      <c r="N874" s="22"/>
      <c r="O874" s="22"/>
      <c r="P874" s="22"/>
      <c r="Q874" s="34"/>
      <c r="S874" s="11"/>
      <c r="T874" s="11"/>
    </row>
    <row r="875" spans="1:20" x14ac:dyDescent="0.35">
      <c r="A875" s="11"/>
      <c r="B875" s="11"/>
      <c r="C875" s="11"/>
      <c r="D875" s="11"/>
      <c r="E875" s="11"/>
      <c r="F875" s="11"/>
      <c r="G875" s="11"/>
      <c r="H875" s="22"/>
      <c r="I875" s="22"/>
      <c r="J875" s="22"/>
      <c r="K875" s="22"/>
      <c r="L875" s="22"/>
      <c r="M875" s="22"/>
      <c r="N875" s="22"/>
      <c r="O875" s="22"/>
      <c r="P875" s="22"/>
      <c r="Q875" s="34"/>
      <c r="S875" s="11"/>
      <c r="T875" s="11"/>
    </row>
    <row r="876" spans="1:20" x14ac:dyDescent="0.35">
      <c r="A876" s="11"/>
      <c r="B876" s="11"/>
      <c r="C876" s="11"/>
      <c r="D876" s="11"/>
      <c r="E876" s="11"/>
      <c r="F876" s="11"/>
      <c r="G876" s="11"/>
      <c r="H876" s="22"/>
      <c r="I876" s="22"/>
      <c r="J876" s="22"/>
      <c r="K876" s="22"/>
      <c r="L876" s="22"/>
      <c r="M876" s="22"/>
      <c r="N876" s="22"/>
      <c r="O876" s="22"/>
      <c r="P876" s="22"/>
      <c r="Q876" s="34"/>
      <c r="S876" s="11"/>
      <c r="T876" s="11"/>
    </row>
    <row r="877" spans="1:20" x14ac:dyDescent="0.35">
      <c r="A877" s="11"/>
      <c r="B877" s="11"/>
      <c r="C877" s="11"/>
      <c r="D877" s="11"/>
      <c r="E877" s="11"/>
      <c r="F877" s="11"/>
      <c r="G877" s="11"/>
      <c r="H877" s="22"/>
      <c r="I877" s="22"/>
      <c r="J877" s="22"/>
      <c r="K877" s="22"/>
      <c r="L877" s="22"/>
      <c r="M877" s="22"/>
      <c r="N877" s="22"/>
      <c r="O877" s="22"/>
      <c r="P877" s="22"/>
      <c r="Q877" s="34"/>
      <c r="S877" s="11"/>
      <c r="T877" s="11"/>
    </row>
    <row r="878" spans="1:20" x14ac:dyDescent="0.35">
      <c r="A878" s="11"/>
      <c r="B878" s="11"/>
      <c r="C878" s="11"/>
      <c r="D878" s="11"/>
      <c r="E878" s="11"/>
      <c r="F878" s="11"/>
      <c r="G878" s="11"/>
      <c r="H878" s="22"/>
      <c r="I878" s="22"/>
      <c r="J878" s="22"/>
      <c r="K878" s="22"/>
      <c r="L878" s="22"/>
      <c r="M878" s="22"/>
      <c r="N878" s="22"/>
      <c r="O878" s="22"/>
      <c r="P878" s="22"/>
      <c r="Q878" s="34"/>
      <c r="S878" s="11"/>
      <c r="T878" s="11"/>
    </row>
    <row r="879" spans="1:20" x14ac:dyDescent="0.35">
      <c r="A879" s="11"/>
      <c r="B879" s="11"/>
      <c r="C879" s="11"/>
      <c r="D879" s="11"/>
      <c r="E879" s="11"/>
      <c r="F879" s="11"/>
      <c r="G879" s="11"/>
      <c r="H879" s="22"/>
      <c r="I879" s="22"/>
      <c r="J879" s="22"/>
      <c r="K879" s="22"/>
      <c r="L879" s="22"/>
      <c r="M879" s="22"/>
      <c r="N879" s="22"/>
      <c r="O879" s="22"/>
      <c r="P879" s="22"/>
      <c r="Q879" s="34"/>
      <c r="S879" s="11"/>
      <c r="T879" s="11"/>
    </row>
    <row r="880" spans="1:20" x14ac:dyDescent="0.35">
      <c r="A880" s="11"/>
      <c r="B880" s="11"/>
      <c r="C880" s="11"/>
      <c r="D880" s="11"/>
      <c r="E880" s="11"/>
      <c r="F880" s="11"/>
      <c r="G880" s="11"/>
      <c r="H880" s="22"/>
      <c r="I880" s="22"/>
      <c r="J880" s="22"/>
      <c r="K880" s="22"/>
      <c r="L880" s="22"/>
      <c r="M880" s="22"/>
      <c r="N880" s="22"/>
      <c r="O880" s="22"/>
      <c r="P880" s="22"/>
      <c r="Q880" s="34"/>
      <c r="S880" s="11"/>
      <c r="T880" s="11"/>
    </row>
    <row r="881" spans="1:20" x14ac:dyDescent="0.35">
      <c r="A881" s="11"/>
      <c r="B881" s="11"/>
      <c r="C881" s="11"/>
      <c r="D881" s="11"/>
      <c r="E881" s="11"/>
      <c r="F881" s="11"/>
      <c r="G881" s="11"/>
      <c r="H881" s="22"/>
      <c r="I881" s="22"/>
      <c r="J881" s="22"/>
      <c r="K881" s="22"/>
      <c r="L881" s="22"/>
      <c r="M881" s="22"/>
      <c r="N881" s="22"/>
      <c r="O881" s="22"/>
      <c r="P881" s="22"/>
      <c r="Q881" s="34"/>
      <c r="S881" s="11"/>
      <c r="T881" s="11"/>
    </row>
    <row r="882" spans="1:20" x14ac:dyDescent="0.35">
      <c r="A882" s="11"/>
      <c r="B882" s="11"/>
      <c r="C882" s="11"/>
      <c r="D882" s="11"/>
      <c r="E882" s="11"/>
      <c r="F882" s="11"/>
      <c r="G882" s="11"/>
      <c r="H882" s="22"/>
      <c r="I882" s="22"/>
      <c r="J882" s="22"/>
      <c r="K882" s="22"/>
      <c r="L882" s="22"/>
      <c r="M882" s="22"/>
      <c r="N882" s="22"/>
      <c r="O882" s="22"/>
      <c r="P882" s="22"/>
      <c r="Q882" s="34"/>
      <c r="S882" s="11"/>
      <c r="T882" s="11"/>
    </row>
    <row r="883" spans="1:20" x14ac:dyDescent="0.35">
      <c r="A883" s="11"/>
      <c r="B883" s="11"/>
      <c r="C883" s="11"/>
      <c r="D883" s="11"/>
      <c r="E883" s="11"/>
      <c r="F883" s="11"/>
      <c r="G883" s="11"/>
      <c r="H883" s="22"/>
      <c r="I883" s="22"/>
      <c r="J883" s="22"/>
      <c r="K883" s="22"/>
      <c r="L883" s="22"/>
      <c r="M883" s="22"/>
      <c r="N883" s="22"/>
      <c r="O883" s="22"/>
      <c r="P883" s="22"/>
      <c r="Q883" s="34"/>
      <c r="S883" s="11"/>
      <c r="T883" s="11"/>
    </row>
    <row r="884" spans="1:20" x14ac:dyDescent="0.35">
      <c r="A884" s="11"/>
      <c r="B884" s="11"/>
      <c r="C884" s="11"/>
      <c r="D884" s="11"/>
      <c r="E884" s="11"/>
      <c r="F884" s="11"/>
      <c r="G884" s="11"/>
      <c r="H884" s="22"/>
      <c r="I884" s="22"/>
      <c r="J884" s="22"/>
      <c r="K884" s="22"/>
      <c r="L884" s="22"/>
      <c r="M884" s="22"/>
      <c r="N884" s="22"/>
      <c r="O884" s="22"/>
      <c r="P884" s="22"/>
      <c r="Q884" s="34"/>
      <c r="S884" s="11"/>
      <c r="T884" s="11"/>
    </row>
    <row r="885" spans="1:20" x14ac:dyDescent="0.35">
      <c r="A885" s="11"/>
      <c r="B885" s="11"/>
      <c r="C885" s="11"/>
      <c r="D885" s="11"/>
      <c r="E885" s="11"/>
      <c r="F885" s="11"/>
      <c r="G885" s="11"/>
      <c r="H885" s="22"/>
      <c r="I885" s="22"/>
      <c r="J885" s="22"/>
      <c r="K885" s="22"/>
      <c r="L885" s="22"/>
      <c r="M885" s="22"/>
      <c r="N885" s="22"/>
      <c r="O885" s="22"/>
      <c r="P885" s="22"/>
      <c r="Q885" s="34"/>
      <c r="S885" s="11"/>
      <c r="T885" s="11"/>
    </row>
    <row r="886" spans="1:20" x14ac:dyDescent="0.35">
      <c r="A886" s="11"/>
      <c r="B886" s="11"/>
      <c r="C886" s="11"/>
      <c r="D886" s="11"/>
      <c r="E886" s="11"/>
      <c r="F886" s="11"/>
      <c r="G886" s="11"/>
      <c r="H886" s="22"/>
      <c r="I886" s="22"/>
      <c r="J886" s="22"/>
      <c r="K886" s="22"/>
      <c r="L886" s="22"/>
      <c r="M886" s="22"/>
      <c r="N886" s="22"/>
      <c r="O886" s="22"/>
      <c r="P886" s="22"/>
      <c r="Q886" s="34"/>
      <c r="S886" s="11"/>
      <c r="T886" s="11"/>
    </row>
    <row r="887" spans="1:20" x14ac:dyDescent="0.35">
      <c r="A887" s="11"/>
      <c r="B887" s="11"/>
      <c r="C887" s="11"/>
      <c r="D887" s="11"/>
      <c r="E887" s="11"/>
      <c r="F887" s="11"/>
      <c r="G887" s="11"/>
      <c r="H887" s="22"/>
      <c r="I887" s="22"/>
      <c r="J887" s="22"/>
      <c r="K887" s="22"/>
      <c r="L887" s="22"/>
      <c r="M887" s="22"/>
      <c r="N887" s="22"/>
      <c r="O887" s="22"/>
      <c r="P887" s="22"/>
      <c r="Q887" s="34"/>
      <c r="S887" s="11"/>
      <c r="T887" s="11"/>
    </row>
    <row r="888" spans="1:20" x14ac:dyDescent="0.35">
      <c r="A888" s="11"/>
      <c r="B888" s="11"/>
      <c r="C888" s="11"/>
      <c r="D888" s="11"/>
      <c r="E888" s="11"/>
      <c r="F888" s="11"/>
      <c r="G888" s="11"/>
      <c r="H888" s="22"/>
      <c r="I888" s="22"/>
      <c r="J888" s="22"/>
      <c r="K888" s="22"/>
      <c r="L888" s="22"/>
      <c r="M888" s="22"/>
      <c r="N888" s="22"/>
      <c r="O888" s="22"/>
      <c r="P888" s="22"/>
      <c r="Q888" s="34"/>
      <c r="S888" s="11"/>
      <c r="T888" s="11"/>
    </row>
    <row r="889" spans="1:20" x14ac:dyDescent="0.35">
      <c r="A889" s="11"/>
      <c r="B889" s="11"/>
      <c r="C889" s="11"/>
      <c r="D889" s="11"/>
      <c r="E889" s="11"/>
      <c r="F889" s="11"/>
      <c r="G889" s="11"/>
      <c r="H889" s="22"/>
      <c r="I889" s="22"/>
      <c r="J889" s="22"/>
      <c r="K889" s="22"/>
      <c r="L889" s="22"/>
      <c r="M889" s="22"/>
      <c r="N889" s="22"/>
      <c r="O889" s="22"/>
      <c r="P889" s="22"/>
      <c r="Q889" s="34"/>
      <c r="S889" s="11"/>
      <c r="T889" s="11"/>
    </row>
    <row r="890" spans="1:20" x14ac:dyDescent="0.35">
      <c r="A890" s="11"/>
      <c r="B890" s="11"/>
      <c r="C890" s="11"/>
      <c r="D890" s="11"/>
      <c r="E890" s="11"/>
      <c r="F890" s="11"/>
      <c r="G890" s="11"/>
      <c r="H890" s="22"/>
      <c r="I890" s="22"/>
      <c r="J890" s="22"/>
      <c r="K890" s="22"/>
      <c r="L890" s="22"/>
      <c r="M890" s="22"/>
      <c r="N890" s="22"/>
      <c r="O890" s="22"/>
      <c r="P890" s="22"/>
      <c r="Q890" s="34"/>
      <c r="S890" s="11"/>
      <c r="T890" s="11"/>
    </row>
    <row r="891" spans="1:20" x14ac:dyDescent="0.35">
      <c r="A891" s="11"/>
      <c r="B891" s="11"/>
      <c r="C891" s="11"/>
      <c r="D891" s="11"/>
      <c r="E891" s="11"/>
      <c r="F891" s="11"/>
      <c r="G891" s="11"/>
      <c r="H891" s="22"/>
      <c r="I891" s="22"/>
      <c r="J891" s="22"/>
      <c r="K891" s="22"/>
      <c r="L891" s="22"/>
      <c r="M891" s="22"/>
      <c r="N891" s="22"/>
      <c r="O891" s="22"/>
      <c r="P891" s="22"/>
      <c r="Q891" s="34"/>
      <c r="S891" s="11"/>
      <c r="T891" s="11"/>
    </row>
    <row r="892" spans="1:20" x14ac:dyDescent="0.35">
      <c r="A892" s="11"/>
      <c r="B892" s="11"/>
      <c r="C892" s="11"/>
      <c r="D892" s="11"/>
      <c r="E892" s="11"/>
      <c r="F892" s="11"/>
      <c r="G892" s="11"/>
      <c r="H892" s="22"/>
      <c r="I892" s="22"/>
      <c r="J892" s="22"/>
      <c r="K892" s="22"/>
      <c r="L892" s="22"/>
      <c r="M892" s="22"/>
      <c r="N892" s="22"/>
      <c r="O892" s="22"/>
      <c r="P892" s="22"/>
      <c r="Q892" s="34"/>
      <c r="S892" s="11"/>
      <c r="T892" s="11"/>
    </row>
    <row r="893" spans="1:20" x14ac:dyDescent="0.35">
      <c r="A893" s="11"/>
      <c r="B893" s="11"/>
      <c r="C893" s="11"/>
      <c r="D893" s="11"/>
      <c r="E893" s="11"/>
      <c r="F893" s="11"/>
      <c r="G893" s="11"/>
      <c r="H893" s="22"/>
      <c r="I893" s="22"/>
      <c r="J893" s="22"/>
      <c r="K893" s="22"/>
      <c r="L893" s="22"/>
      <c r="M893" s="22"/>
      <c r="N893" s="22"/>
      <c r="O893" s="22"/>
      <c r="P893" s="22"/>
      <c r="Q893" s="34"/>
      <c r="S893" s="11"/>
      <c r="T893" s="11"/>
    </row>
    <row r="894" spans="1:20" x14ac:dyDescent="0.35">
      <c r="A894" s="11"/>
      <c r="B894" s="11"/>
      <c r="C894" s="11"/>
      <c r="D894" s="11"/>
      <c r="E894" s="11"/>
      <c r="F894" s="11"/>
      <c r="G894" s="11"/>
      <c r="H894" s="22"/>
      <c r="I894" s="22"/>
      <c r="J894" s="22"/>
      <c r="K894" s="22"/>
      <c r="L894" s="22"/>
      <c r="M894" s="22"/>
      <c r="N894" s="22"/>
      <c r="O894" s="22"/>
      <c r="P894" s="22"/>
      <c r="Q894" s="34"/>
      <c r="S894" s="11"/>
      <c r="T894" s="11"/>
    </row>
    <row r="895" spans="1:20" x14ac:dyDescent="0.35">
      <c r="A895" s="11"/>
      <c r="B895" s="11"/>
      <c r="C895" s="11"/>
      <c r="D895" s="11"/>
      <c r="E895" s="11"/>
      <c r="F895" s="11"/>
      <c r="G895" s="11"/>
      <c r="H895" s="22"/>
      <c r="I895" s="22"/>
      <c r="J895" s="22"/>
      <c r="K895" s="22"/>
      <c r="L895" s="22"/>
      <c r="M895" s="22"/>
      <c r="N895" s="22"/>
      <c r="O895" s="22"/>
      <c r="P895" s="22"/>
      <c r="Q895" s="34"/>
      <c r="S895" s="11"/>
      <c r="T895" s="11"/>
    </row>
    <row r="896" spans="1:20" x14ac:dyDescent="0.35">
      <c r="A896" s="11"/>
      <c r="B896" s="11"/>
      <c r="C896" s="11"/>
      <c r="D896" s="11"/>
      <c r="E896" s="11"/>
      <c r="F896" s="11"/>
      <c r="G896" s="11"/>
      <c r="H896" s="22"/>
      <c r="I896" s="22"/>
      <c r="J896" s="22"/>
      <c r="K896" s="22"/>
      <c r="L896" s="22"/>
      <c r="M896" s="22"/>
      <c r="N896" s="22"/>
      <c r="O896" s="22"/>
      <c r="P896" s="22"/>
      <c r="Q896" s="34"/>
      <c r="S896" s="11"/>
      <c r="T896" s="11"/>
    </row>
    <row r="897" spans="1:20" x14ac:dyDescent="0.35">
      <c r="A897" s="11"/>
      <c r="B897" s="11"/>
      <c r="C897" s="11"/>
      <c r="D897" s="11"/>
      <c r="E897" s="11"/>
      <c r="F897" s="11"/>
      <c r="G897" s="11"/>
      <c r="H897" s="22"/>
      <c r="I897" s="22"/>
      <c r="J897" s="22"/>
      <c r="K897" s="22"/>
      <c r="L897" s="22"/>
      <c r="M897" s="22"/>
      <c r="N897" s="22"/>
      <c r="O897" s="22"/>
      <c r="P897" s="22"/>
      <c r="Q897" s="34"/>
      <c r="S897" s="11"/>
      <c r="T897" s="11"/>
    </row>
    <row r="898" spans="1:20" x14ac:dyDescent="0.35">
      <c r="A898" s="11"/>
      <c r="B898" s="11"/>
      <c r="C898" s="11"/>
      <c r="D898" s="11"/>
      <c r="E898" s="11"/>
      <c r="F898" s="11"/>
      <c r="G898" s="11"/>
      <c r="H898" s="22"/>
      <c r="I898" s="22"/>
      <c r="J898" s="22"/>
      <c r="K898" s="22"/>
      <c r="L898" s="22"/>
      <c r="M898" s="22"/>
      <c r="N898" s="22"/>
      <c r="O898" s="22"/>
      <c r="P898" s="22"/>
      <c r="Q898" s="34"/>
      <c r="S898" s="11"/>
      <c r="T898" s="11"/>
    </row>
    <row r="899" spans="1:20" x14ac:dyDescent="0.35">
      <c r="A899" s="11"/>
      <c r="B899" s="11"/>
      <c r="C899" s="11"/>
      <c r="D899" s="11"/>
      <c r="E899" s="11"/>
      <c r="F899" s="11"/>
      <c r="G899" s="11"/>
      <c r="H899" s="22"/>
      <c r="I899" s="22"/>
      <c r="J899" s="22"/>
      <c r="K899" s="22"/>
      <c r="L899" s="22"/>
      <c r="M899" s="22"/>
      <c r="N899" s="22"/>
      <c r="O899" s="22"/>
      <c r="P899" s="22"/>
      <c r="Q899" s="34"/>
      <c r="S899" s="11"/>
      <c r="T899" s="11"/>
    </row>
    <row r="900" spans="1:20" x14ac:dyDescent="0.35">
      <c r="A900" s="11"/>
      <c r="B900" s="11"/>
      <c r="C900" s="11"/>
      <c r="D900" s="11"/>
      <c r="E900" s="11"/>
      <c r="F900" s="11"/>
      <c r="G900" s="11"/>
      <c r="H900" s="22"/>
      <c r="I900" s="22"/>
      <c r="J900" s="22"/>
      <c r="K900" s="22"/>
      <c r="L900" s="22"/>
      <c r="M900" s="22"/>
      <c r="N900" s="22"/>
      <c r="O900" s="22"/>
      <c r="P900" s="22"/>
      <c r="Q900" s="34"/>
      <c r="S900" s="11"/>
      <c r="T900" s="11"/>
    </row>
    <row r="901" spans="1:20" x14ac:dyDescent="0.35">
      <c r="A901" s="11"/>
      <c r="B901" s="11"/>
      <c r="C901" s="11"/>
      <c r="D901" s="11"/>
      <c r="E901" s="11"/>
      <c r="F901" s="11"/>
      <c r="G901" s="11"/>
      <c r="H901" s="22"/>
      <c r="I901" s="22"/>
      <c r="J901" s="22"/>
      <c r="K901" s="22"/>
      <c r="L901" s="22"/>
      <c r="M901" s="22"/>
      <c r="N901" s="22"/>
      <c r="O901" s="22"/>
      <c r="P901" s="22"/>
      <c r="Q901" s="34"/>
      <c r="S901" s="11"/>
      <c r="T901" s="11"/>
    </row>
    <row r="902" spans="1:20" x14ac:dyDescent="0.35">
      <c r="A902" s="11"/>
      <c r="B902" s="11"/>
      <c r="C902" s="11"/>
      <c r="D902" s="11"/>
      <c r="E902" s="11"/>
      <c r="F902" s="11"/>
      <c r="G902" s="11"/>
      <c r="H902" s="22"/>
      <c r="I902" s="22"/>
      <c r="J902" s="22"/>
      <c r="K902" s="22"/>
      <c r="L902" s="22"/>
      <c r="M902" s="22"/>
      <c r="N902" s="22"/>
      <c r="O902" s="22"/>
      <c r="P902" s="22"/>
      <c r="Q902" s="34"/>
      <c r="S902" s="11"/>
      <c r="T902" s="11"/>
    </row>
    <row r="903" spans="1:20" x14ac:dyDescent="0.35">
      <c r="A903" s="11"/>
      <c r="B903" s="11"/>
      <c r="C903" s="11"/>
      <c r="D903" s="11"/>
      <c r="E903" s="11"/>
      <c r="F903" s="11"/>
      <c r="G903" s="11"/>
      <c r="H903" s="22"/>
      <c r="I903" s="22"/>
      <c r="J903" s="22"/>
      <c r="K903" s="22"/>
      <c r="L903" s="22"/>
      <c r="M903" s="22"/>
      <c r="N903" s="22"/>
      <c r="O903" s="22"/>
      <c r="P903" s="22"/>
      <c r="Q903" s="34"/>
      <c r="S903" s="11"/>
      <c r="T903" s="11"/>
    </row>
    <row r="904" spans="1:20" x14ac:dyDescent="0.35">
      <c r="A904" s="11"/>
      <c r="B904" s="11"/>
      <c r="C904" s="11"/>
      <c r="D904" s="11"/>
      <c r="E904" s="11"/>
      <c r="F904" s="11"/>
      <c r="G904" s="11"/>
      <c r="H904" s="22"/>
      <c r="I904" s="22"/>
      <c r="J904" s="22"/>
      <c r="K904" s="22"/>
      <c r="L904" s="22"/>
      <c r="M904" s="22"/>
      <c r="N904" s="22"/>
      <c r="O904" s="22"/>
      <c r="P904" s="22"/>
      <c r="Q904" s="34"/>
      <c r="S904" s="11"/>
      <c r="T904" s="11"/>
    </row>
    <row r="905" spans="1:20" x14ac:dyDescent="0.35">
      <c r="A905" s="11"/>
      <c r="B905" s="11"/>
      <c r="C905" s="11"/>
      <c r="D905" s="11"/>
      <c r="E905" s="11"/>
      <c r="F905" s="11"/>
      <c r="G905" s="11"/>
      <c r="H905" s="22"/>
      <c r="I905" s="22"/>
      <c r="J905" s="22"/>
      <c r="K905" s="22"/>
      <c r="L905" s="22"/>
      <c r="M905" s="22"/>
      <c r="N905" s="22"/>
      <c r="O905" s="22"/>
      <c r="P905" s="22"/>
      <c r="Q905" s="34"/>
      <c r="S905" s="11"/>
      <c r="T905" s="11"/>
    </row>
    <row r="906" spans="1:20" x14ac:dyDescent="0.35">
      <c r="A906" s="11"/>
      <c r="B906" s="11"/>
      <c r="C906" s="11"/>
      <c r="D906" s="11"/>
      <c r="E906" s="11"/>
      <c r="F906" s="11"/>
      <c r="G906" s="11"/>
      <c r="H906" s="22"/>
      <c r="I906" s="22"/>
      <c r="J906" s="22"/>
      <c r="K906" s="22"/>
      <c r="L906" s="22"/>
      <c r="M906" s="22"/>
      <c r="N906" s="22"/>
      <c r="O906" s="22"/>
      <c r="P906" s="22"/>
      <c r="Q906" s="34"/>
      <c r="S906" s="11"/>
      <c r="T906" s="11"/>
    </row>
    <row r="907" spans="1:20" x14ac:dyDescent="0.35">
      <c r="A907" s="11"/>
      <c r="B907" s="11"/>
      <c r="C907" s="11"/>
      <c r="D907" s="11"/>
      <c r="E907" s="11"/>
      <c r="F907" s="11"/>
      <c r="G907" s="11"/>
      <c r="H907" s="22"/>
      <c r="I907" s="22"/>
      <c r="J907" s="22"/>
      <c r="K907" s="22"/>
      <c r="L907" s="22"/>
      <c r="M907" s="22"/>
      <c r="N907" s="22"/>
      <c r="O907" s="22"/>
      <c r="P907" s="22"/>
      <c r="Q907" s="34"/>
      <c r="S907" s="11"/>
      <c r="T907" s="11"/>
    </row>
    <row r="908" spans="1:20" x14ac:dyDescent="0.35">
      <c r="A908" s="11"/>
      <c r="B908" s="11"/>
      <c r="C908" s="11"/>
      <c r="D908" s="11"/>
      <c r="E908" s="11"/>
      <c r="F908" s="11"/>
      <c r="G908" s="11"/>
      <c r="H908" s="22"/>
      <c r="I908" s="22"/>
      <c r="J908" s="22"/>
      <c r="K908" s="22"/>
      <c r="L908" s="22"/>
      <c r="M908" s="22"/>
      <c r="N908" s="22"/>
      <c r="O908" s="22"/>
      <c r="P908" s="22"/>
      <c r="Q908" s="34"/>
      <c r="S908" s="11"/>
      <c r="T908" s="11"/>
    </row>
    <row r="909" spans="1:20" x14ac:dyDescent="0.35">
      <c r="A909" s="11"/>
      <c r="B909" s="11"/>
      <c r="C909" s="11"/>
      <c r="D909" s="11"/>
      <c r="E909" s="11"/>
      <c r="F909" s="11"/>
      <c r="G909" s="11"/>
      <c r="H909" s="22"/>
      <c r="I909" s="22"/>
      <c r="J909" s="22"/>
      <c r="K909" s="22"/>
      <c r="L909" s="22"/>
      <c r="M909" s="22"/>
      <c r="N909" s="22"/>
      <c r="O909" s="22"/>
      <c r="P909" s="22"/>
      <c r="Q909" s="34"/>
      <c r="S909" s="11"/>
      <c r="T909" s="11"/>
    </row>
    <row r="910" spans="1:20" x14ac:dyDescent="0.35">
      <c r="A910" s="11"/>
      <c r="B910" s="11"/>
      <c r="C910" s="11"/>
      <c r="D910" s="11"/>
      <c r="E910" s="11"/>
      <c r="F910" s="11"/>
      <c r="G910" s="11"/>
      <c r="H910" s="22"/>
      <c r="I910" s="22"/>
      <c r="J910" s="22"/>
      <c r="K910" s="22"/>
      <c r="L910" s="22"/>
      <c r="M910" s="22"/>
      <c r="N910" s="22"/>
      <c r="O910" s="22"/>
      <c r="P910" s="22"/>
      <c r="Q910" s="34"/>
      <c r="S910" s="11"/>
      <c r="T910" s="11"/>
    </row>
    <row r="911" spans="1:20" x14ac:dyDescent="0.35">
      <c r="A911" s="11"/>
      <c r="B911" s="11"/>
      <c r="C911" s="11"/>
      <c r="D911" s="11"/>
      <c r="E911" s="11"/>
      <c r="F911" s="11"/>
      <c r="G911" s="11"/>
      <c r="H911" s="22"/>
      <c r="I911" s="22"/>
      <c r="J911" s="22"/>
      <c r="K911" s="22"/>
      <c r="L911" s="22"/>
      <c r="M911" s="22"/>
      <c r="N911" s="22"/>
      <c r="O911" s="22"/>
      <c r="P911" s="22"/>
      <c r="Q911" s="34"/>
      <c r="S911" s="11"/>
      <c r="T911" s="11"/>
    </row>
    <row r="912" spans="1:20" x14ac:dyDescent="0.35">
      <c r="A912" s="11"/>
      <c r="B912" s="11"/>
      <c r="C912" s="11"/>
      <c r="D912" s="11"/>
      <c r="E912" s="11"/>
      <c r="F912" s="11"/>
      <c r="G912" s="11"/>
      <c r="H912" s="22"/>
      <c r="I912" s="22"/>
      <c r="J912" s="22"/>
      <c r="K912" s="22"/>
      <c r="L912" s="22"/>
      <c r="M912" s="22"/>
      <c r="N912" s="22"/>
      <c r="O912" s="22"/>
      <c r="P912" s="22"/>
      <c r="Q912" s="34"/>
      <c r="S912" s="11"/>
      <c r="T912" s="11"/>
    </row>
    <row r="913" spans="1:20" x14ac:dyDescent="0.35">
      <c r="A913" s="11"/>
      <c r="B913" s="11"/>
      <c r="C913" s="11"/>
      <c r="D913" s="11"/>
      <c r="E913" s="11"/>
      <c r="F913" s="11"/>
      <c r="G913" s="11"/>
      <c r="H913" s="22"/>
      <c r="I913" s="22"/>
      <c r="J913" s="22"/>
      <c r="K913" s="22"/>
      <c r="L913" s="22"/>
      <c r="M913" s="22"/>
      <c r="N913" s="22"/>
      <c r="O913" s="22"/>
      <c r="P913" s="22"/>
      <c r="Q913" s="34"/>
      <c r="S913" s="11"/>
      <c r="T913" s="11"/>
    </row>
    <row r="914" spans="1:20" x14ac:dyDescent="0.35">
      <c r="A914" s="11"/>
      <c r="B914" s="11"/>
      <c r="C914" s="11"/>
      <c r="D914" s="11"/>
      <c r="E914" s="11"/>
      <c r="F914" s="11"/>
      <c r="G914" s="11"/>
      <c r="H914" s="22"/>
      <c r="I914" s="22"/>
      <c r="J914" s="22"/>
      <c r="K914" s="22"/>
      <c r="L914" s="22"/>
      <c r="M914" s="22"/>
      <c r="N914" s="22"/>
      <c r="O914" s="22"/>
      <c r="P914" s="22"/>
      <c r="Q914" s="34"/>
      <c r="S914" s="11"/>
      <c r="T914" s="11"/>
    </row>
    <row r="915" spans="1:20" x14ac:dyDescent="0.35">
      <c r="A915" s="11"/>
      <c r="B915" s="11"/>
      <c r="C915" s="11"/>
      <c r="D915" s="11"/>
      <c r="E915" s="11"/>
      <c r="F915" s="11"/>
      <c r="G915" s="11"/>
      <c r="H915" s="22"/>
      <c r="I915" s="22"/>
      <c r="J915" s="22"/>
      <c r="K915" s="22"/>
      <c r="L915" s="22"/>
      <c r="M915" s="22"/>
      <c r="N915" s="22"/>
      <c r="O915" s="22"/>
      <c r="P915" s="22"/>
      <c r="Q915" s="34"/>
      <c r="S915" s="11"/>
      <c r="T915" s="11"/>
    </row>
    <row r="916" spans="1:20" x14ac:dyDescent="0.35">
      <c r="A916" s="11"/>
      <c r="B916" s="11"/>
      <c r="C916" s="11"/>
      <c r="D916" s="11"/>
      <c r="E916" s="11"/>
      <c r="F916" s="11"/>
      <c r="G916" s="11"/>
      <c r="H916" s="22"/>
      <c r="I916" s="22"/>
      <c r="J916" s="22"/>
      <c r="K916" s="22"/>
      <c r="L916" s="22"/>
      <c r="M916" s="22"/>
      <c r="N916" s="22"/>
      <c r="O916" s="22"/>
      <c r="P916" s="22"/>
      <c r="Q916" s="34"/>
      <c r="S916" s="11"/>
      <c r="T916" s="11"/>
    </row>
    <row r="917" spans="1:20" x14ac:dyDescent="0.35">
      <c r="A917" s="11"/>
      <c r="B917" s="11"/>
      <c r="C917" s="11"/>
      <c r="D917" s="11"/>
      <c r="E917" s="11"/>
      <c r="F917" s="11"/>
      <c r="G917" s="11"/>
      <c r="H917" s="22"/>
      <c r="I917" s="22"/>
      <c r="J917" s="22"/>
      <c r="K917" s="22"/>
      <c r="L917" s="22"/>
      <c r="M917" s="22"/>
      <c r="N917" s="22"/>
      <c r="O917" s="22"/>
      <c r="P917" s="22"/>
      <c r="Q917" s="34"/>
      <c r="S917" s="11"/>
      <c r="T917" s="11"/>
    </row>
    <row r="918" spans="1:20" x14ac:dyDescent="0.35">
      <c r="A918" s="11"/>
      <c r="B918" s="11"/>
      <c r="C918" s="11"/>
      <c r="D918" s="11"/>
      <c r="E918" s="11"/>
      <c r="F918" s="11"/>
      <c r="G918" s="11"/>
      <c r="H918" s="22"/>
      <c r="I918" s="22"/>
      <c r="J918" s="22"/>
      <c r="K918" s="22"/>
      <c r="L918" s="22"/>
      <c r="M918" s="22"/>
      <c r="N918" s="22"/>
      <c r="O918" s="22"/>
      <c r="P918" s="22"/>
      <c r="Q918" s="34"/>
      <c r="S918" s="11"/>
      <c r="T918" s="11"/>
    </row>
    <row r="919" spans="1:20" x14ac:dyDescent="0.35">
      <c r="A919" s="11"/>
      <c r="B919" s="11"/>
      <c r="C919" s="11"/>
      <c r="D919" s="11"/>
      <c r="E919" s="11"/>
      <c r="F919" s="11"/>
      <c r="G919" s="11"/>
      <c r="H919" s="22"/>
      <c r="I919" s="22"/>
      <c r="J919" s="22"/>
      <c r="K919" s="22"/>
      <c r="L919" s="22"/>
      <c r="M919" s="22"/>
      <c r="N919" s="22"/>
      <c r="O919" s="22"/>
      <c r="P919" s="22"/>
      <c r="Q919" s="34"/>
      <c r="S919" s="11"/>
      <c r="T919" s="11"/>
    </row>
    <row r="920" spans="1:20" x14ac:dyDescent="0.35">
      <c r="A920" s="11"/>
      <c r="B920" s="11"/>
      <c r="C920" s="11"/>
      <c r="D920" s="11"/>
      <c r="E920" s="11"/>
      <c r="F920" s="11"/>
      <c r="G920" s="11"/>
      <c r="H920" s="22"/>
      <c r="I920" s="22"/>
      <c r="J920" s="22"/>
      <c r="K920" s="22"/>
      <c r="L920" s="22"/>
      <c r="M920" s="22"/>
      <c r="N920" s="22"/>
      <c r="O920" s="22"/>
      <c r="P920" s="22"/>
      <c r="Q920" s="34"/>
      <c r="S920" s="11"/>
      <c r="T920" s="11"/>
    </row>
    <row r="921" spans="1:20" x14ac:dyDescent="0.35">
      <c r="A921" s="11"/>
      <c r="B921" s="11"/>
      <c r="C921" s="11"/>
      <c r="D921" s="11"/>
      <c r="E921" s="11"/>
      <c r="F921" s="11"/>
      <c r="G921" s="11"/>
      <c r="H921" s="22"/>
      <c r="I921" s="22"/>
      <c r="J921" s="22"/>
      <c r="K921" s="22"/>
      <c r="L921" s="22"/>
      <c r="M921" s="22"/>
      <c r="N921" s="22"/>
      <c r="O921" s="22"/>
      <c r="P921" s="22"/>
      <c r="Q921" s="34"/>
      <c r="S921" s="11"/>
      <c r="T921" s="11"/>
    </row>
    <row r="922" spans="1:20" x14ac:dyDescent="0.35">
      <c r="A922" s="11"/>
      <c r="B922" s="11"/>
      <c r="C922" s="11"/>
      <c r="D922" s="11"/>
      <c r="E922" s="11"/>
      <c r="F922" s="11"/>
      <c r="G922" s="11"/>
      <c r="H922" s="22"/>
      <c r="I922" s="22"/>
      <c r="J922" s="22"/>
      <c r="K922" s="22"/>
      <c r="L922" s="22"/>
      <c r="M922" s="22"/>
      <c r="N922" s="22"/>
      <c r="O922" s="22"/>
      <c r="P922" s="22"/>
      <c r="Q922" s="34"/>
      <c r="S922" s="11"/>
      <c r="T922" s="11"/>
    </row>
    <row r="923" spans="1:20" x14ac:dyDescent="0.35">
      <c r="A923" s="11"/>
      <c r="B923" s="11"/>
      <c r="C923" s="11"/>
      <c r="D923" s="11"/>
      <c r="E923" s="11"/>
      <c r="F923" s="11"/>
      <c r="G923" s="11"/>
      <c r="H923" s="22"/>
      <c r="I923" s="22"/>
      <c r="J923" s="22"/>
      <c r="K923" s="22"/>
      <c r="L923" s="22"/>
      <c r="M923" s="22"/>
      <c r="N923" s="22"/>
      <c r="O923" s="22"/>
      <c r="P923" s="22"/>
      <c r="Q923" s="34"/>
      <c r="S923" s="11"/>
      <c r="T923" s="11"/>
    </row>
    <row r="924" spans="1:20" x14ac:dyDescent="0.35">
      <c r="A924" s="11"/>
      <c r="B924" s="11"/>
      <c r="C924" s="11"/>
      <c r="D924" s="11"/>
      <c r="E924" s="11"/>
      <c r="F924" s="11"/>
      <c r="G924" s="11"/>
      <c r="H924" s="22"/>
      <c r="I924" s="22"/>
      <c r="J924" s="22"/>
      <c r="K924" s="22"/>
      <c r="L924" s="22"/>
      <c r="M924" s="22"/>
      <c r="N924" s="22"/>
      <c r="O924" s="22"/>
      <c r="P924" s="22"/>
      <c r="Q924" s="34"/>
      <c r="S924" s="11"/>
      <c r="T924" s="11"/>
    </row>
    <row r="925" spans="1:20" x14ac:dyDescent="0.35">
      <c r="A925" s="11"/>
      <c r="B925" s="11"/>
      <c r="C925" s="11"/>
      <c r="D925" s="11"/>
      <c r="E925" s="11"/>
      <c r="F925" s="11"/>
      <c r="G925" s="11"/>
      <c r="H925" s="22"/>
      <c r="I925" s="22"/>
      <c r="J925" s="22"/>
      <c r="K925" s="22"/>
      <c r="L925" s="22"/>
      <c r="M925" s="22"/>
      <c r="N925" s="22"/>
      <c r="O925" s="22"/>
      <c r="P925" s="22"/>
      <c r="Q925" s="34"/>
      <c r="S925" s="11"/>
      <c r="T925" s="11"/>
    </row>
    <row r="926" spans="1:20" x14ac:dyDescent="0.35">
      <c r="A926" s="11"/>
      <c r="B926" s="11"/>
      <c r="C926" s="11"/>
      <c r="D926" s="11"/>
      <c r="E926" s="11"/>
      <c r="F926" s="11"/>
      <c r="G926" s="11"/>
      <c r="H926" s="22"/>
      <c r="I926" s="22"/>
      <c r="J926" s="22"/>
      <c r="K926" s="22"/>
      <c r="L926" s="22"/>
      <c r="M926" s="22"/>
      <c r="N926" s="22"/>
      <c r="O926" s="22"/>
      <c r="P926" s="22"/>
      <c r="Q926" s="34"/>
      <c r="S926" s="11"/>
      <c r="T926" s="11"/>
    </row>
    <row r="927" spans="1:20" x14ac:dyDescent="0.35">
      <c r="A927" s="11"/>
      <c r="B927" s="11"/>
      <c r="C927" s="11"/>
      <c r="D927" s="11"/>
      <c r="E927" s="11"/>
      <c r="F927" s="11"/>
      <c r="G927" s="11"/>
      <c r="H927" s="22"/>
      <c r="I927" s="22"/>
      <c r="J927" s="22"/>
      <c r="K927" s="22"/>
      <c r="L927" s="22"/>
      <c r="M927" s="22"/>
      <c r="N927" s="22"/>
      <c r="O927" s="22"/>
      <c r="P927" s="22"/>
      <c r="Q927" s="34"/>
      <c r="S927" s="11"/>
      <c r="T927" s="11"/>
    </row>
    <row r="928" spans="1:20" x14ac:dyDescent="0.35">
      <c r="A928" s="11"/>
      <c r="B928" s="11"/>
      <c r="C928" s="11"/>
      <c r="D928" s="11"/>
      <c r="E928" s="11"/>
      <c r="F928" s="11"/>
      <c r="G928" s="11"/>
      <c r="H928" s="22"/>
      <c r="I928" s="22"/>
      <c r="J928" s="22"/>
      <c r="K928" s="22"/>
      <c r="L928" s="22"/>
      <c r="M928" s="22"/>
      <c r="N928" s="22"/>
      <c r="O928" s="22"/>
      <c r="P928" s="22"/>
      <c r="Q928" s="34"/>
      <c r="S928" s="11"/>
      <c r="T928" s="11"/>
    </row>
    <row r="929" spans="1:20" x14ac:dyDescent="0.35">
      <c r="A929" s="11"/>
      <c r="B929" s="11"/>
      <c r="C929" s="11"/>
      <c r="D929" s="11"/>
      <c r="E929" s="11"/>
      <c r="F929" s="11"/>
      <c r="G929" s="11"/>
      <c r="H929" s="22"/>
      <c r="I929" s="22"/>
      <c r="J929" s="22"/>
      <c r="K929" s="22"/>
      <c r="L929" s="22"/>
      <c r="M929" s="22"/>
      <c r="N929" s="22"/>
      <c r="O929" s="22"/>
      <c r="P929" s="22"/>
      <c r="Q929" s="34"/>
      <c r="S929" s="11"/>
      <c r="T929" s="11"/>
    </row>
    <row r="930" spans="1:20" x14ac:dyDescent="0.35">
      <c r="A930" s="11"/>
      <c r="B930" s="11"/>
      <c r="C930" s="11"/>
      <c r="D930" s="11"/>
      <c r="E930" s="11"/>
      <c r="F930" s="11"/>
      <c r="G930" s="11"/>
      <c r="H930" s="22"/>
      <c r="I930" s="22"/>
      <c r="J930" s="22"/>
      <c r="K930" s="22"/>
      <c r="L930" s="22"/>
      <c r="M930" s="22"/>
      <c r="N930" s="22"/>
      <c r="O930" s="22"/>
      <c r="P930" s="22"/>
      <c r="Q930" s="34"/>
      <c r="S930" s="11"/>
      <c r="T930" s="11"/>
    </row>
    <row r="931" spans="1:20" x14ac:dyDescent="0.35">
      <c r="A931" s="11"/>
      <c r="B931" s="11"/>
      <c r="C931" s="11"/>
      <c r="D931" s="11"/>
      <c r="E931" s="11"/>
      <c r="F931" s="11"/>
      <c r="G931" s="11"/>
      <c r="H931" s="22"/>
      <c r="I931" s="22"/>
      <c r="J931" s="22"/>
      <c r="K931" s="22"/>
      <c r="L931" s="22"/>
      <c r="M931" s="22"/>
      <c r="N931" s="22"/>
      <c r="O931" s="22"/>
      <c r="P931" s="22"/>
      <c r="Q931" s="34"/>
      <c r="S931" s="11"/>
      <c r="T931" s="11"/>
    </row>
    <row r="932" spans="1:20" x14ac:dyDescent="0.35">
      <c r="A932" s="11"/>
      <c r="B932" s="11"/>
      <c r="C932" s="11"/>
      <c r="D932" s="11"/>
      <c r="E932" s="11"/>
      <c r="F932" s="11"/>
      <c r="G932" s="11"/>
      <c r="H932" s="22"/>
      <c r="I932" s="22"/>
      <c r="J932" s="22"/>
      <c r="K932" s="22"/>
      <c r="L932" s="22"/>
      <c r="M932" s="22"/>
      <c r="N932" s="22"/>
      <c r="O932" s="22"/>
      <c r="P932" s="22"/>
      <c r="Q932" s="34"/>
      <c r="S932" s="11"/>
      <c r="T932" s="11"/>
    </row>
    <row r="933" spans="1:20" x14ac:dyDescent="0.35">
      <c r="A933" s="11"/>
      <c r="B933" s="11"/>
      <c r="C933" s="11"/>
      <c r="D933" s="11"/>
      <c r="E933" s="11"/>
      <c r="F933" s="11"/>
      <c r="G933" s="11"/>
      <c r="H933" s="22"/>
      <c r="I933" s="22"/>
      <c r="J933" s="22"/>
      <c r="K933" s="22"/>
      <c r="L933" s="22"/>
      <c r="M933" s="22"/>
      <c r="N933" s="22"/>
      <c r="O933" s="22"/>
      <c r="P933" s="22"/>
      <c r="Q933" s="34"/>
      <c r="S933" s="11"/>
      <c r="T933" s="11"/>
    </row>
    <row r="934" spans="1:20" x14ac:dyDescent="0.35">
      <c r="A934" s="11"/>
      <c r="B934" s="11"/>
      <c r="C934" s="11"/>
      <c r="D934" s="11"/>
      <c r="E934" s="11"/>
      <c r="F934" s="11"/>
      <c r="G934" s="11"/>
      <c r="H934" s="22"/>
      <c r="I934" s="22"/>
      <c r="J934" s="22"/>
      <c r="K934" s="22"/>
      <c r="L934" s="22"/>
      <c r="M934" s="22"/>
      <c r="N934" s="22"/>
      <c r="O934" s="22"/>
      <c r="P934" s="22"/>
      <c r="Q934" s="34"/>
      <c r="S934" s="11"/>
      <c r="T934" s="11"/>
    </row>
    <row r="935" spans="1:20" x14ac:dyDescent="0.35">
      <c r="A935" s="11"/>
      <c r="B935" s="11"/>
      <c r="C935" s="11"/>
      <c r="D935" s="11"/>
      <c r="E935" s="11"/>
      <c r="F935" s="11"/>
      <c r="G935" s="11"/>
      <c r="H935" s="22"/>
      <c r="I935" s="22"/>
      <c r="J935" s="22"/>
      <c r="K935" s="22"/>
      <c r="L935" s="22"/>
      <c r="M935" s="22"/>
      <c r="N935" s="22"/>
      <c r="O935" s="22"/>
      <c r="P935" s="22"/>
      <c r="Q935" s="34"/>
      <c r="S935" s="11"/>
      <c r="T935" s="11"/>
    </row>
    <row r="936" spans="1:20" x14ac:dyDescent="0.35">
      <c r="A936" s="11"/>
      <c r="B936" s="11"/>
      <c r="C936" s="11"/>
      <c r="D936" s="11"/>
      <c r="E936" s="11"/>
      <c r="F936" s="11"/>
      <c r="G936" s="11"/>
      <c r="H936" s="22"/>
      <c r="I936" s="22"/>
      <c r="J936" s="22"/>
      <c r="K936" s="22"/>
      <c r="L936" s="22"/>
      <c r="M936" s="22"/>
      <c r="N936" s="22"/>
      <c r="O936" s="22"/>
      <c r="P936" s="22"/>
      <c r="Q936" s="34"/>
      <c r="S936" s="11"/>
      <c r="T936" s="11"/>
    </row>
    <row r="937" spans="1:20" x14ac:dyDescent="0.35">
      <c r="A937" s="11"/>
      <c r="B937" s="11"/>
      <c r="C937" s="11"/>
      <c r="D937" s="11"/>
      <c r="E937" s="11"/>
      <c r="F937" s="11"/>
      <c r="G937" s="11"/>
      <c r="H937" s="22"/>
      <c r="I937" s="22"/>
      <c r="J937" s="22"/>
      <c r="K937" s="22"/>
      <c r="L937" s="22"/>
      <c r="M937" s="22"/>
      <c r="N937" s="22"/>
      <c r="O937" s="22"/>
      <c r="P937" s="22"/>
      <c r="Q937" s="34"/>
      <c r="S937" s="11"/>
      <c r="T937" s="11"/>
    </row>
    <row r="938" spans="1:20" x14ac:dyDescent="0.35">
      <c r="A938" s="11"/>
      <c r="B938" s="11"/>
      <c r="C938" s="11"/>
      <c r="D938" s="11"/>
      <c r="E938" s="11"/>
      <c r="F938" s="11"/>
      <c r="G938" s="11"/>
      <c r="H938" s="22"/>
      <c r="I938" s="22"/>
      <c r="J938" s="22"/>
      <c r="K938" s="22"/>
      <c r="L938" s="22"/>
      <c r="M938" s="22"/>
      <c r="N938" s="22"/>
      <c r="O938" s="22"/>
      <c r="P938" s="22"/>
      <c r="Q938" s="34"/>
      <c r="S938" s="11"/>
      <c r="T938" s="11"/>
    </row>
    <row r="939" spans="1:20" x14ac:dyDescent="0.35">
      <c r="A939" s="11"/>
      <c r="B939" s="11"/>
      <c r="C939" s="11"/>
      <c r="D939" s="11"/>
      <c r="E939" s="11"/>
      <c r="F939" s="11"/>
      <c r="G939" s="11"/>
      <c r="H939" s="22"/>
      <c r="I939" s="22"/>
      <c r="J939" s="22"/>
      <c r="K939" s="22"/>
      <c r="L939" s="22"/>
      <c r="M939" s="22"/>
      <c r="N939" s="22"/>
      <c r="O939" s="22"/>
      <c r="P939" s="22"/>
      <c r="Q939" s="34"/>
      <c r="S939" s="11"/>
      <c r="T939" s="11"/>
    </row>
    <row r="940" spans="1:20" x14ac:dyDescent="0.35">
      <c r="A940" s="11"/>
      <c r="B940" s="11"/>
      <c r="C940" s="11"/>
      <c r="D940" s="11"/>
      <c r="E940" s="11"/>
      <c r="F940" s="11"/>
      <c r="G940" s="11"/>
      <c r="H940" s="22"/>
      <c r="I940" s="22"/>
      <c r="J940" s="22"/>
      <c r="K940" s="22"/>
      <c r="L940" s="22"/>
      <c r="M940" s="22"/>
      <c r="N940" s="22"/>
      <c r="O940" s="22"/>
      <c r="P940" s="22"/>
      <c r="Q940" s="34"/>
      <c r="S940" s="11"/>
      <c r="T940" s="11"/>
    </row>
    <row r="941" spans="1:20" x14ac:dyDescent="0.35">
      <c r="A941" s="11"/>
      <c r="B941" s="11"/>
      <c r="C941" s="11"/>
      <c r="D941" s="11"/>
      <c r="E941" s="11"/>
      <c r="F941" s="11"/>
      <c r="G941" s="11"/>
      <c r="H941" s="22"/>
      <c r="I941" s="22"/>
      <c r="J941" s="22"/>
      <c r="K941" s="22"/>
      <c r="L941" s="22"/>
      <c r="M941" s="22"/>
      <c r="N941" s="22"/>
      <c r="O941" s="22"/>
      <c r="P941" s="22"/>
      <c r="Q941" s="34"/>
      <c r="S941" s="11"/>
      <c r="T941" s="11"/>
    </row>
    <row r="942" spans="1:20" x14ac:dyDescent="0.35">
      <c r="A942" s="11"/>
      <c r="B942" s="11"/>
      <c r="C942" s="11"/>
      <c r="D942" s="11"/>
      <c r="E942" s="11"/>
      <c r="F942" s="11"/>
      <c r="G942" s="11"/>
      <c r="H942" s="22"/>
      <c r="I942" s="22"/>
      <c r="J942" s="22"/>
      <c r="K942" s="22"/>
      <c r="L942" s="22"/>
      <c r="M942" s="22"/>
      <c r="N942" s="22"/>
      <c r="O942" s="22"/>
      <c r="P942" s="22"/>
      <c r="Q942" s="34"/>
      <c r="S942" s="11"/>
      <c r="T942" s="11"/>
    </row>
    <row r="943" spans="1:20" x14ac:dyDescent="0.35">
      <c r="A943" s="11"/>
      <c r="B943" s="11"/>
      <c r="C943" s="11"/>
      <c r="D943" s="11"/>
      <c r="E943" s="11"/>
      <c r="F943" s="11"/>
      <c r="G943" s="11"/>
      <c r="H943" s="22"/>
      <c r="I943" s="22"/>
      <c r="J943" s="22"/>
      <c r="K943" s="22"/>
      <c r="L943" s="22"/>
      <c r="M943" s="22"/>
      <c r="N943" s="22"/>
      <c r="O943" s="22"/>
      <c r="P943" s="22"/>
      <c r="Q943" s="34"/>
      <c r="S943" s="11"/>
      <c r="T943" s="11"/>
    </row>
    <row r="944" spans="1:20" x14ac:dyDescent="0.35">
      <c r="A944" s="11"/>
      <c r="B944" s="11"/>
      <c r="C944" s="11"/>
      <c r="D944" s="11"/>
      <c r="E944" s="11"/>
      <c r="F944" s="11"/>
      <c r="G944" s="11"/>
      <c r="H944" s="22"/>
      <c r="I944" s="22"/>
      <c r="J944" s="22"/>
      <c r="K944" s="22"/>
      <c r="L944" s="22"/>
      <c r="M944" s="22"/>
      <c r="N944" s="22"/>
      <c r="O944" s="22"/>
      <c r="P944" s="22"/>
      <c r="Q944" s="34"/>
      <c r="S944" s="11"/>
      <c r="T944" s="11"/>
    </row>
    <row r="945" spans="1:20" x14ac:dyDescent="0.35">
      <c r="A945" s="11"/>
      <c r="B945" s="11"/>
      <c r="C945" s="11"/>
      <c r="D945" s="11"/>
      <c r="E945" s="11"/>
      <c r="F945" s="11"/>
      <c r="G945" s="11"/>
      <c r="H945" s="22"/>
      <c r="I945" s="22"/>
      <c r="J945" s="22"/>
      <c r="K945" s="22"/>
      <c r="L945" s="22"/>
      <c r="M945" s="22"/>
      <c r="N945" s="22"/>
      <c r="O945" s="22"/>
      <c r="P945" s="22"/>
      <c r="Q945" s="34"/>
      <c r="S945" s="11"/>
      <c r="T945" s="11"/>
    </row>
    <row r="946" spans="1:20" x14ac:dyDescent="0.35">
      <c r="A946" s="11"/>
      <c r="B946" s="11"/>
      <c r="C946" s="11"/>
      <c r="D946" s="11"/>
      <c r="E946" s="11"/>
      <c r="F946" s="11"/>
      <c r="G946" s="11"/>
      <c r="H946" s="22"/>
      <c r="I946" s="22"/>
      <c r="J946" s="22"/>
      <c r="K946" s="22"/>
      <c r="L946" s="22"/>
      <c r="M946" s="22"/>
      <c r="N946" s="22"/>
      <c r="O946" s="22"/>
      <c r="P946" s="22"/>
      <c r="Q946" s="34"/>
      <c r="S946" s="11"/>
      <c r="T946" s="11"/>
    </row>
    <row r="947" spans="1:20" x14ac:dyDescent="0.35">
      <c r="A947" s="11"/>
      <c r="B947" s="11"/>
      <c r="C947" s="11"/>
      <c r="D947" s="11"/>
      <c r="E947" s="11"/>
      <c r="F947" s="11"/>
      <c r="G947" s="11"/>
      <c r="H947" s="22"/>
      <c r="I947" s="22"/>
      <c r="J947" s="22"/>
      <c r="K947" s="22"/>
      <c r="L947" s="22"/>
      <c r="M947" s="22"/>
      <c r="N947" s="22"/>
      <c r="O947" s="22"/>
      <c r="P947" s="22"/>
      <c r="Q947" s="34"/>
      <c r="S947" s="11"/>
      <c r="T947" s="11"/>
    </row>
    <row r="948" spans="1:20" x14ac:dyDescent="0.35">
      <c r="A948" s="11"/>
      <c r="B948" s="11"/>
      <c r="C948" s="11"/>
      <c r="D948" s="11"/>
      <c r="E948" s="11"/>
      <c r="F948" s="11"/>
      <c r="G948" s="11"/>
      <c r="H948" s="22"/>
      <c r="I948" s="22"/>
      <c r="J948" s="22"/>
      <c r="K948" s="22"/>
      <c r="L948" s="22"/>
      <c r="M948" s="22"/>
      <c r="N948" s="22"/>
      <c r="O948" s="22"/>
      <c r="P948" s="22"/>
      <c r="Q948" s="34"/>
      <c r="S948" s="11"/>
      <c r="T948" s="11"/>
    </row>
    <row r="949" spans="1:20" x14ac:dyDescent="0.35">
      <c r="A949" s="11"/>
      <c r="B949" s="11"/>
      <c r="C949" s="11"/>
      <c r="D949" s="11"/>
      <c r="E949" s="11"/>
      <c r="F949" s="11"/>
      <c r="G949" s="11"/>
      <c r="H949" s="22"/>
      <c r="I949" s="22"/>
      <c r="J949" s="22"/>
      <c r="K949" s="22"/>
      <c r="L949" s="22"/>
      <c r="M949" s="22"/>
      <c r="N949" s="22"/>
      <c r="O949" s="22"/>
      <c r="P949" s="22"/>
      <c r="Q949" s="34"/>
      <c r="S949" s="11"/>
      <c r="T949" s="11"/>
    </row>
    <row r="950" spans="1:20" x14ac:dyDescent="0.35">
      <c r="A950" s="11"/>
      <c r="B950" s="11"/>
      <c r="C950" s="11"/>
      <c r="D950" s="11"/>
      <c r="E950" s="11"/>
      <c r="F950" s="11"/>
      <c r="G950" s="11"/>
      <c r="H950" s="22"/>
      <c r="I950" s="22"/>
      <c r="J950" s="22"/>
      <c r="K950" s="22"/>
      <c r="L950" s="22"/>
      <c r="M950" s="22"/>
      <c r="N950" s="22"/>
      <c r="O950" s="22"/>
      <c r="P950" s="22"/>
      <c r="Q950" s="34"/>
      <c r="S950" s="11"/>
      <c r="T950" s="11"/>
    </row>
    <row r="951" spans="1:20" x14ac:dyDescent="0.35">
      <c r="A951" s="11"/>
      <c r="B951" s="11"/>
      <c r="C951" s="11"/>
      <c r="D951" s="11"/>
      <c r="E951" s="11"/>
      <c r="F951" s="11"/>
      <c r="G951" s="11"/>
      <c r="H951" s="22"/>
      <c r="I951" s="22"/>
      <c r="J951" s="22"/>
      <c r="K951" s="22"/>
      <c r="L951" s="22"/>
      <c r="M951" s="22"/>
      <c r="N951" s="22"/>
      <c r="O951" s="22"/>
      <c r="P951" s="22"/>
      <c r="Q951" s="34"/>
      <c r="S951" s="11"/>
      <c r="T951" s="11"/>
    </row>
    <row r="952" spans="1:20" x14ac:dyDescent="0.35">
      <c r="A952" s="11"/>
      <c r="B952" s="11"/>
      <c r="C952" s="11"/>
      <c r="D952" s="11"/>
      <c r="E952" s="11"/>
      <c r="F952" s="11"/>
      <c r="G952" s="11"/>
      <c r="H952" s="22"/>
      <c r="I952" s="22"/>
      <c r="J952" s="22"/>
      <c r="K952" s="22"/>
      <c r="L952" s="22"/>
      <c r="M952" s="22"/>
      <c r="N952" s="22"/>
      <c r="O952" s="22"/>
      <c r="P952" s="22"/>
      <c r="Q952" s="34"/>
      <c r="S952" s="11"/>
      <c r="T952" s="11"/>
    </row>
    <row r="953" spans="1:20" x14ac:dyDescent="0.35">
      <c r="A953" s="11"/>
      <c r="B953" s="11"/>
      <c r="C953" s="11"/>
      <c r="D953" s="11"/>
      <c r="E953" s="11"/>
      <c r="F953" s="11"/>
      <c r="G953" s="11"/>
      <c r="H953" s="22"/>
      <c r="I953" s="22"/>
      <c r="J953" s="22"/>
      <c r="K953" s="22"/>
      <c r="L953" s="22"/>
      <c r="M953" s="22"/>
      <c r="N953" s="22"/>
      <c r="O953" s="22"/>
      <c r="P953" s="22"/>
      <c r="Q953" s="34"/>
      <c r="S953" s="11"/>
      <c r="T953" s="11"/>
    </row>
    <row r="954" spans="1:20" x14ac:dyDescent="0.35">
      <c r="A954" s="11"/>
      <c r="B954" s="11"/>
      <c r="C954" s="11"/>
      <c r="D954" s="11"/>
      <c r="E954" s="11"/>
      <c r="F954" s="11"/>
      <c r="G954" s="11"/>
      <c r="H954" s="22"/>
      <c r="I954" s="22"/>
      <c r="J954" s="22"/>
      <c r="K954" s="22"/>
      <c r="L954" s="22"/>
      <c r="M954" s="22"/>
      <c r="N954" s="22"/>
      <c r="O954" s="22"/>
      <c r="P954" s="22"/>
      <c r="Q954" s="34"/>
      <c r="S954" s="11"/>
      <c r="T954" s="11"/>
    </row>
    <row r="955" spans="1:20" x14ac:dyDescent="0.35">
      <c r="A955" s="11"/>
      <c r="B955" s="11"/>
      <c r="C955" s="11"/>
      <c r="D955" s="11"/>
      <c r="E955" s="11"/>
      <c r="F955" s="11"/>
      <c r="G955" s="11"/>
      <c r="H955" s="22"/>
      <c r="I955" s="22"/>
      <c r="J955" s="22"/>
      <c r="K955" s="22"/>
      <c r="L955" s="22"/>
      <c r="M955" s="22"/>
      <c r="N955" s="22"/>
      <c r="O955" s="22"/>
      <c r="P955" s="22"/>
      <c r="Q955" s="34"/>
      <c r="S955" s="11"/>
      <c r="T955" s="11"/>
    </row>
    <row r="956" spans="1:20" x14ac:dyDescent="0.35">
      <c r="A956" s="11"/>
      <c r="B956" s="11"/>
      <c r="C956" s="11"/>
      <c r="D956" s="11"/>
      <c r="E956" s="11"/>
      <c r="F956" s="11"/>
      <c r="G956" s="11"/>
      <c r="H956" s="22"/>
      <c r="I956" s="22"/>
      <c r="J956" s="22"/>
      <c r="K956" s="22"/>
      <c r="L956" s="22"/>
      <c r="M956" s="22"/>
      <c r="N956" s="22"/>
      <c r="O956" s="22"/>
      <c r="P956" s="22"/>
      <c r="Q956" s="34"/>
      <c r="S956" s="11"/>
      <c r="T956" s="11"/>
    </row>
    <row r="957" spans="1:20" x14ac:dyDescent="0.35">
      <c r="A957" s="11"/>
      <c r="B957" s="11"/>
      <c r="C957" s="11"/>
      <c r="D957" s="11"/>
      <c r="E957" s="11"/>
      <c r="F957" s="11"/>
      <c r="G957" s="11"/>
      <c r="H957" s="22"/>
      <c r="I957" s="22"/>
      <c r="J957" s="22"/>
      <c r="K957" s="22"/>
      <c r="L957" s="22"/>
      <c r="M957" s="22"/>
      <c r="N957" s="22"/>
      <c r="O957" s="22"/>
      <c r="P957" s="22"/>
      <c r="Q957" s="34"/>
      <c r="S957" s="11"/>
      <c r="T957" s="11"/>
    </row>
    <row r="958" spans="1:20" x14ac:dyDescent="0.35">
      <c r="A958" s="11"/>
      <c r="B958" s="11"/>
      <c r="C958" s="11"/>
      <c r="D958" s="11"/>
      <c r="E958" s="11"/>
      <c r="F958" s="11"/>
      <c r="G958" s="11"/>
      <c r="H958" s="22"/>
      <c r="I958" s="22"/>
      <c r="J958" s="22"/>
      <c r="K958" s="22"/>
      <c r="L958" s="22"/>
      <c r="M958" s="22"/>
      <c r="N958" s="22"/>
      <c r="O958" s="22"/>
      <c r="P958" s="22"/>
      <c r="Q958" s="34"/>
      <c r="S958" s="11"/>
      <c r="T958" s="11"/>
    </row>
    <row r="959" spans="1:20" x14ac:dyDescent="0.35">
      <c r="A959" s="11"/>
      <c r="B959" s="11"/>
      <c r="C959" s="11"/>
      <c r="D959" s="11"/>
      <c r="E959" s="11"/>
      <c r="F959" s="11"/>
      <c r="G959" s="11"/>
      <c r="H959" s="22"/>
      <c r="I959" s="22"/>
      <c r="J959" s="22"/>
      <c r="K959" s="22"/>
      <c r="L959" s="22"/>
      <c r="M959" s="22"/>
      <c r="N959" s="22"/>
      <c r="O959" s="22"/>
      <c r="P959" s="22"/>
      <c r="Q959" s="34"/>
      <c r="S959" s="11"/>
      <c r="T959" s="11"/>
    </row>
    <row r="960" spans="1:20" x14ac:dyDescent="0.35">
      <c r="A960" s="11"/>
      <c r="B960" s="11"/>
      <c r="C960" s="11"/>
      <c r="D960" s="11"/>
      <c r="E960" s="11"/>
      <c r="F960" s="11"/>
      <c r="G960" s="11"/>
      <c r="H960" s="22"/>
      <c r="I960" s="22"/>
      <c r="J960" s="22"/>
      <c r="K960" s="22"/>
      <c r="L960" s="22"/>
      <c r="M960" s="22"/>
      <c r="N960" s="22"/>
      <c r="O960" s="22"/>
      <c r="P960" s="22"/>
      <c r="Q960" s="34"/>
      <c r="S960" s="11"/>
      <c r="T960" s="11"/>
    </row>
    <row r="961" spans="1:20" x14ac:dyDescent="0.35">
      <c r="A961" s="11"/>
      <c r="B961" s="11"/>
      <c r="C961" s="11"/>
      <c r="D961" s="11"/>
      <c r="E961" s="11"/>
      <c r="F961" s="11"/>
      <c r="G961" s="11"/>
      <c r="H961" s="22"/>
      <c r="I961" s="22"/>
      <c r="J961" s="22"/>
      <c r="K961" s="22"/>
      <c r="L961" s="22"/>
      <c r="M961" s="22"/>
      <c r="N961" s="22"/>
      <c r="O961" s="22"/>
      <c r="P961" s="22"/>
      <c r="Q961" s="34"/>
      <c r="S961" s="11"/>
      <c r="T961" s="11"/>
    </row>
    <row r="962" spans="1:20" x14ac:dyDescent="0.35">
      <c r="A962" s="11"/>
      <c r="B962" s="11"/>
      <c r="C962" s="11"/>
      <c r="D962" s="11"/>
      <c r="E962" s="11"/>
      <c r="F962" s="11"/>
      <c r="G962" s="11"/>
      <c r="H962" s="22"/>
      <c r="I962" s="22"/>
      <c r="J962" s="22"/>
      <c r="K962" s="22"/>
      <c r="L962" s="22"/>
      <c r="M962" s="22"/>
      <c r="N962" s="22"/>
      <c r="O962" s="22"/>
      <c r="P962" s="22"/>
      <c r="Q962" s="34"/>
      <c r="S962" s="11"/>
      <c r="T962" s="11"/>
    </row>
    <row r="963" spans="1:20" x14ac:dyDescent="0.35">
      <c r="A963" s="11"/>
      <c r="B963" s="11"/>
      <c r="C963" s="11"/>
      <c r="D963" s="11"/>
      <c r="E963" s="11"/>
      <c r="F963" s="11"/>
      <c r="G963" s="11"/>
      <c r="H963" s="22"/>
      <c r="I963" s="22"/>
      <c r="J963" s="22"/>
      <c r="K963" s="22"/>
      <c r="L963" s="22"/>
      <c r="M963" s="22"/>
      <c r="N963" s="22"/>
      <c r="O963" s="22"/>
      <c r="P963" s="22"/>
      <c r="Q963" s="34"/>
      <c r="S963" s="11"/>
      <c r="T963" s="11"/>
    </row>
    <row r="964" spans="1:20" x14ac:dyDescent="0.35">
      <c r="A964" s="11"/>
      <c r="B964" s="11"/>
      <c r="C964" s="11"/>
      <c r="D964" s="11"/>
      <c r="E964" s="11"/>
      <c r="F964" s="11"/>
      <c r="G964" s="11"/>
      <c r="H964" s="22"/>
      <c r="I964" s="22"/>
      <c r="J964" s="22"/>
      <c r="K964" s="22"/>
      <c r="L964" s="22"/>
      <c r="M964" s="22"/>
      <c r="N964" s="22"/>
      <c r="O964" s="22"/>
      <c r="P964" s="22"/>
      <c r="Q964" s="34"/>
      <c r="S964" s="11"/>
      <c r="T964" s="11"/>
    </row>
    <row r="965" spans="1:20" x14ac:dyDescent="0.35">
      <c r="A965" s="11"/>
      <c r="B965" s="11"/>
      <c r="C965" s="11"/>
      <c r="D965" s="11"/>
      <c r="E965" s="11"/>
      <c r="F965" s="11"/>
      <c r="G965" s="11"/>
      <c r="H965" s="22"/>
      <c r="I965" s="22"/>
      <c r="J965" s="22"/>
      <c r="K965" s="22"/>
      <c r="L965" s="22"/>
      <c r="M965" s="22"/>
      <c r="N965" s="22"/>
      <c r="O965" s="22"/>
      <c r="P965" s="22"/>
      <c r="Q965" s="34"/>
      <c r="S965" s="11"/>
      <c r="T965" s="11"/>
    </row>
    <row r="966" spans="1:20" x14ac:dyDescent="0.35">
      <c r="A966" s="11"/>
      <c r="B966" s="11"/>
      <c r="C966" s="11"/>
      <c r="D966" s="11"/>
      <c r="E966" s="11"/>
      <c r="F966" s="11"/>
      <c r="G966" s="11"/>
      <c r="H966" s="22"/>
      <c r="I966" s="22"/>
      <c r="J966" s="22"/>
      <c r="K966" s="22"/>
      <c r="L966" s="22"/>
      <c r="M966" s="22"/>
      <c r="N966" s="22"/>
      <c r="O966" s="22"/>
      <c r="P966" s="22"/>
      <c r="Q966" s="34"/>
      <c r="S966" s="11"/>
      <c r="T966" s="11"/>
    </row>
    <row r="967" spans="1:20" x14ac:dyDescent="0.35">
      <c r="A967" s="11"/>
      <c r="B967" s="11"/>
      <c r="C967" s="11"/>
      <c r="D967" s="11"/>
      <c r="E967" s="11"/>
      <c r="F967" s="11"/>
      <c r="G967" s="11"/>
      <c r="H967" s="22"/>
      <c r="I967" s="22"/>
      <c r="J967" s="22"/>
      <c r="K967" s="22"/>
      <c r="L967" s="22"/>
      <c r="M967" s="22"/>
      <c r="N967" s="22"/>
      <c r="O967" s="22"/>
      <c r="P967" s="22"/>
      <c r="Q967" s="34"/>
      <c r="S967" s="11"/>
      <c r="T967" s="11"/>
    </row>
    <row r="968" spans="1:20" x14ac:dyDescent="0.35">
      <c r="A968" s="11"/>
      <c r="B968" s="11"/>
      <c r="C968" s="11"/>
      <c r="D968" s="11"/>
      <c r="E968" s="11"/>
      <c r="F968" s="11"/>
      <c r="G968" s="11"/>
      <c r="H968" s="22"/>
      <c r="I968" s="22"/>
      <c r="J968" s="22"/>
      <c r="K968" s="22"/>
      <c r="L968" s="22"/>
      <c r="M968" s="22"/>
      <c r="N968" s="22"/>
      <c r="O968" s="22"/>
      <c r="P968" s="22"/>
      <c r="Q968" s="34"/>
      <c r="S968" s="11"/>
      <c r="T968" s="11"/>
    </row>
    <row r="969" spans="1:20" x14ac:dyDescent="0.35">
      <c r="A969" s="11"/>
      <c r="B969" s="11"/>
      <c r="C969" s="11"/>
      <c r="D969" s="11"/>
      <c r="E969" s="11"/>
      <c r="F969" s="11"/>
      <c r="G969" s="11"/>
      <c r="H969" s="22"/>
      <c r="I969" s="22"/>
      <c r="J969" s="22"/>
      <c r="K969" s="22"/>
      <c r="L969" s="22"/>
      <c r="M969" s="22"/>
      <c r="N969" s="22"/>
      <c r="O969" s="22"/>
      <c r="P969" s="22"/>
      <c r="Q969" s="34"/>
      <c r="S969" s="11"/>
      <c r="T969" s="11"/>
    </row>
    <row r="970" spans="1:20" x14ac:dyDescent="0.35">
      <c r="A970" s="11"/>
      <c r="B970" s="11"/>
      <c r="C970" s="11"/>
      <c r="D970" s="11"/>
      <c r="E970" s="11"/>
      <c r="F970" s="11"/>
      <c r="G970" s="11"/>
      <c r="H970" s="22"/>
      <c r="I970" s="22"/>
      <c r="J970" s="22"/>
      <c r="K970" s="22"/>
      <c r="L970" s="22"/>
      <c r="M970" s="22"/>
      <c r="N970" s="22"/>
      <c r="O970" s="22"/>
      <c r="P970" s="22"/>
      <c r="Q970" s="34"/>
      <c r="S970" s="11"/>
      <c r="T970" s="11"/>
    </row>
    <row r="971" spans="1:20" x14ac:dyDescent="0.35">
      <c r="A971" s="11"/>
      <c r="B971" s="11"/>
      <c r="C971" s="11"/>
      <c r="D971" s="11"/>
      <c r="E971" s="11"/>
      <c r="F971" s="11"/>
      <c r="G971" s="11"/>
      <c r="H971" s="22"/>
      <c r="I971" s="22"/>
      <c r="J971" s="22"/>
      <c r="K971" s="22"/>
      <c r="L971" s="22"/>
      <c r="M971" s="22"/>
      <c r="N971" s="22"/>
      <c r="O971" s="22"/>
      <c r="P971" s="22"/>
      <c r="Q971" s="34"/>
      <c r="S971" s="11"/>
      <c r="T971" s="11"/>
    </row>
    <row r="972" spans="1:20" x14ac:dyDescent="0.35">
      <c r="A972" s="11"/>
      <c r="B972" s="11"/>
      <c r="C972" s="11"/>
      <c r="D972" s="11"/>
      <c r="E972" s="11"/>
      <c r="F972" s="11"/>
      <c r="G972" s="11"/>
      <c r="H972" s="22"/>
      <c r="I972" s="22"/>
      <c r="J972" s="22"/>
      <c r="K972" s="22"/>
      <c r="L972" s="22"/>
      <c r="M972" s="22"/>
      <c r="N972" s="22"/>
      <c r="O972" s="22"/>
      <c r="P972" s="22"/>
      <c r="Q972" s="34"/>
      <c r="S972" s="11"/>
      <c r="T972" s="11"/>
    </row>
    <row r="973" spans="1:20" x14ac:dyDescent="0.35">
      <c r="A973" s="11"/>
      <c r="B973" s="11"/>
      <c r="C973" s="11"/>
      <c r="D973" s="11"/>
      <c r="E973" s="11"/>
      <c r="F973" s="11"/>
      <c r="G973" s="11"/>
      <c r="H973" s="22"/>
      <c r="I973" s="22"/>
      <c r="J973" s="22"/>
      <c r="K973" s="22"/>
      <c r="L973" s="22"/>
      <c r="M973" s="22"/>
      <c r="N973" s="22"/>
      <c r="O973" s="22"/>
      <c r="P973" s="22"/>
      <c r="Q973" s="34"/>
      <c r="S973" s="11"/>
      <c r="T973" s="11"/>
    </row>
    <row r="974" spans="1:20" x14ac:dyDescent="0.35">
      <c r="A974" s="11"/>
      <c r="B974" s="11"/>
      <c r="C974" s="11"/>
      <c r="D974" s="11"/>
      <c r="E974" s="11"/>
      <c r="F974" s="11"/>
      <c r="G974" s="11"/>
      <c r="H974" s="22"/>
      <c r="I974" s="22"/>
      <c r="J974" s="22"/>
      <c r="K974" s="22"/>
      <c r="L974" s="22"/>
      <c r="M974" s="22"/>
      <c r="N974" s="22"/>
      <c r="O974" s="22"/>
      <c r="P974" s="22"/>
      <c r="Q974" s="34"/>
      <c r="S974" s="11"/>
      <c r="T974" s="11"/>
    </row>
    <row r="975" spans="1:20" x14ac:dyDescent="0.35">
      <c r="A975" s="11"/>
      <c r="B975" s="11"/>
      <c r="C975" s="11"/>
      <c r="D975" s="11"/>
      <c r="E975" s="11"/>
      <c r="F975" s="11"/>
      <c r="G975" s="11"/>
      <c r="H975" s="22"/>
      <c r="I975" s="22"/>
      <c r="J975" s="22"/>
      <c r="K975" s="22"/>
      <c r="L975" s="22"/>
      <c r="M975" s="22"/>
      <c r="N975" s="22"/>
      <c r="O975" s="22"/>
      <c r="P975" s="22"/>
      <c r="Q975" s="34"/>
      <c r="S975" s="11"/>
      <c r="T975" s="11"/>
    </row>
    <row r="976" spans="1:20" x14ac:dyDescent="0.35">
      <c r="A976" s="11"/>
      <c r="B976" s="11"/>
      <c r="C976" s="11"/>
      <c r="D976" s="11"/>
      <c r="E976" s="11"/>
      <c r="F976" s="11"/>
      <c r="G976" s="11"/>
      <c r="H976" s="22"/>
      <c r="I976" s="22"/>
      <c r="J976" s="22"/>
      <c r="K976" s="22"/>
      <c r="L976" s="22"/>
      <c r="M976" s="22"/>
      <c r="N976" s="22"/>
      <c r="O976" s="22"/>
      <c r="P976" s="22"/>
      <c r="Q976" s="34"/>
      <c r="S976" s="11"/>
      <c r="T976" s="11"/>
    </row>
    <row r="977" spans="1:20" x14ac:dyDescent="0.35">
      <c r="A977" s="11"/>
      <c r="B977" s="11"/>
      <c r="C977" s="11"/>
      <c r="D977" s="11"/>
      <c r="E977" s="11"/>
      <c r="F977" s="11"/>
      <c r="G977" s="11"/>
      <c r="H977" s="22"/>
      <c r="I977" s="22"/>
      <c r="J977" s="22"/>
      <c r="K977" s="22"/>
      <c r="L977" s="22"/>
      <c r="M977" s="22"/>
      <c r="N977" s="22"/>
      <c r="O977" s="22"/>
      <c r="P977" s="22"/>
      <c r="Q977" s="34"/>
      <c r="S977" s="11"/>
      <c r="T977" s="11"/>
    </row>
    <row r="978" spans="1:20" x14ac:dyDescent="0.35">
      <c r="A978" s="11"/>
      <c r="B978" s="11"/>
      <c r="C978" s="11"/>
      <c r="D978" s="11"/>
      <c r="E978" s="11"/>
      <c r="F978" s="11"/>
      <c r="G978" s="11"/>
      <c r="H978" s="22"/>
      <c r="I978" s="22"/>
      <c r="J978" s="22"/>
      <c r="K978" s="22"/>
      <c r="L978" s="22"/>
      <c r="M978" s="22"/>
      <c r="N978" s="22"/>
      <c r="O978" s="22"/>
      <c r="P978" s="22"/>
      <c r="Q978" s="34"/>
      <c r="S978" s="11"/>
      <c r="T978" s="11"/>
    </row>
    <row r="979" spans="1:20" x14ac:dyDescent="0.35">
      <c r="A979" s="11"/>
      <c r="B979" s="11"/>
      <c r="C979" s="11"/>
      <c r="D979" s="11"/>
      <c r="E979" s="11"/>
      <c r="F979" s="11"/>
      <c r="G979" s="11"/>
      <c r="H979" s="22"/>
      <c r="I979" s="22"/>
      <c r="J979" s="22"/>
      <c r="K979" s="22"/>
      <c r="L979" s="22"/>
      <c r="M979" s="22"/>
      <c r="N979" s="22"/>
      <c r="O979" s="22"/>
      <c r="P979" s="22"/>
      <c r="Q979" s="34"/>
      <c r="S979" s="11"/>
      <c r="T979" s="11"/>
    </row>
    <row r="980" spans="1:20" x14ac:dyDescent="0.35">
      <c r="A980" s="11"/>
      <c r="B980" s="11"/>
      <c r="C980" s="11"/>
      <c r="D980" s="11"/>
      <c r="E980" s="11"/>
      <c r="F980" s="11"/>
      <c r="G980" s="11"/>
      <c r="H980" s="22"/>
      <c r="I980" s="22"/>
      <c r="J980" s="22"/>
      <c r="K980" s="22"/>
      <c r="L980" s="22"/>
      <c r="M980" s="22"/>
      <c r="N980" s="22"/>
      <c r="O980" s="22"/>
      <c r="P980" s="22"/>
      <c r="Q980" s="34"/>
      <c r="S980" s="11"/>
      <c r="T980" s="11"/>
    </row>
    <row r="981" spans="1:20" x14ac:dyDescent="0.35">
      <c r="A981" s="11"/>
      <c r="B981" s="11"/>
      <c r="C981" s="11"/>
      <c r="D981" s="11"/>
      <c r="E981" s="11"/>
      <c r="F981" s="11"/>
      <c r="G981" s="11"/>
      <c r="H981" s="22"/>
      <c r="I981" s="22"/>
      <c r="J981" s="22"/>
      <c r="K981" s="22"/>
      <c r="L981" s="22"/>
      <c r="M981" s="22"/>
      <c r="N981" s="22"/>
      <c r="O981" s="22"/>
      <c r="P981" s="22"/>
      <c r="Q981" s="34"/>
      <c r="S981" s="11"/>
      <c r="T981" s="11"/>
    </row>
    <row r="982" spans="1:20" x14ac:dyDescent="0.35">
      <c r="A982" s="11"/>
      <c r="B982" s="11"/>
      <c r="C982" s="11"/>
      <c r="D982" s="11"/>
      <c r="E982" s="11"/>
      <c r="F982" s="11"/>
      <c r="G982" s="11"/>
      <c r="H982" s="22"/>
      <c r="I982" s="22"/>
      <c r="J982" s="22"/>
      <c r="K982" s="22"/>
      <c r="L982" s="22"/>
      <c r="M982" s="22"/>
      <c r="N982" s="22"/>
      <c r="O982" s="22"/>
      <c r="P982" s="22"/>
      <c r="Q982" s="34"/>
      <c r="S982" s="11"/>
      <c r="T982" s="11"/>
    </row>
    <row r="983" spans="1:20" x14ac:dyDescent="0.35">
      <c r="A983" s="11"/>
      <c r="B983" s="11"/>
      <c r="C983" s="11"/>
      <c r="D983" s="11"/>
      <c r="E983" s="11"/>
      <c r="F983" s="11"/>
      <c r="G983" s="11"/>
      <c r="H983" s="22"/>
      <c r="I983" s="22"/>
      <c r="J983" s="22"/>
      <c r="K983" s="22"/>
      <c r="L983" s="22"/>
      <c r="M983" s="22"/>
      <c r="N983" s="22"/>
      <c r="O983" s="22"/>
      <c r="P983" s="22"/>
      <c r="Q983" s="34"/>
      <c r="S983" s="11"/>
      <c r="T983" s="11"/>
    </row>
    <row r="984" spans="1:20" x14ac:dyDescent="0.35">
      <c r="A984" s="11"/>
      <c r="B984" s="11"/>
      <c r="C984" s="11"/>
      <c r="D984" s="11"/>
      <c r="E984" s="11"/>
      <c r="F984" s="11"/>
      <c r="G984" s="11"/>
      <c r="H984" s="22"/>
      <c r="I984" s="22"/>
      <c r="J984" s="22"/>
      <c r="K984" s="22"/>
      <c r="L984" s="22"/>
      <c r="M984" s="22"/>
      <c r="N984" s="22"/>
      <c r="O984" s="22"/>
      <c r="P984" s="22"/>
      <c r="Q984" s="34"/>
      <c r="S984" s="11"/>
      <c r="T984" s="11"/>
    </row>
    <row r="985" spans="1:20" x14ac:dyDescent="0.35">
      <c r="A985" s="11"/>
      <c r="B985" s="11"/>
      <c r="C985" s="11"/>
      <c r="D985" s="11"/>
      <c r="E985" s="11"/>
      <c r="F985" s="11"/>
      <c r="G985" s="11"/>
      <c r="H985" s="22"/>
      <c r="I985" s="22"/>
      <c r="J985" s="22"/>
      <c r="K985" s="22"/>
      <c r="L985" s="22"/>
      <c r="M985" s="22"/>
      <c r="N985" s="22"/>
      <c r="O985" s="22"/>
      <c r="P985" s="22"/>
      <c r="Q985" s="34"/>
      <c r="S985" s="11"/>
      <c r="T985" s="11"/>
    </row>
    <row r="986" spans="1:20" x14ac:dyDescent="0.35">
      <c r="A986" s="11"/>
      <c r="B986" s="11"/>
      <c r="C986" s="11"/>
      <c r="D986" s="11"/>
      <c r="E986" s="11"/>
      <c r="F986" s="11"/>
      <c r="G986" s="11"/>
      <c r="H986" s="22"/>
      <c r="I986" s="22"/>
      <c r="J986" s="22"/>
      <c r="K986" s="22"/>
      <c r="L986" s="22"/>
      <c r="M986" s="22"/>
      <c r="N986" s="22"/>
      <c r="O986" s="22"/>
      <c r="P986" s="22"/>
      <c r="Q986" s="34"/>
      <c r="S986" s="11"/>
      <c r="T986" s="11"/>
    </row>
    <row r="987" spans="1:20" x14ac:dyDescent="0.35">
      <c r="A987" s="11"/>
      <c r="B987" s="11"/>
      <c r="C987" s="11"/>
      <c r="D987" s="11"/>
      <c r="E987" s="11"/>
      <c r="F987" s="11"/>
      <c r="G987" s="11"/>
      <c r="H987" s="22"/>
      <c r="I987" s="22"/>
      <c r="J987" s="22"/>
      <c r="K987" s="22"/>
      <c r="L987" s="22"/>
      <c r="M987" s="22"/>
      <c r="N987" s="22"/>
      <c r="O987" s="22"/>
      <c r="P987" s="22"/>
      <c r="Q987" s="34"/>
      <c r="S987" s="11"/>
      <c r="T987" s="11"/>
    </row>
    <row r="988" spans="1:20" x14ac:dyDescent="0.35">
      <c r="A988" s="11"/>
      <c r="B988" s="11"/>
      <c r="C988" s="11"/>
      <c r="D988" s="11"/>
      <c r="E988" s="11"/>
      <c r="F988" s="11"/>
      <c r="G988" s="11"/>
      <c r="H988" s="22"/>
      <c r="I988" s="22"/>
      <c r="J988" s="22"/>
      <c r="K988" s="22"/>
      <c r="L988" s="22"/>
      <c r="M988" s="22"/>
      <c r="N988" s="22"/>
      <c r="O988" s="22"/>
      <c r="P988" s="22"/>
      <c r="Q988" s="34"/>
      <c r="S988" s="11"/>
      <c r="T988" s="11"/>
    </row>
    <row r="989" spans="1:20" x14ac:dyDescent="0.35">
      <c r="A989" s="11"/>
      <c r="B989" s="11"/>
      <c r="C989" s="11"/>
      <c r="D989" s="11"/>
      <c r="E989" s="11"/>
      <c r="F989" s="11"/>
      <c r="G989" s="11"/>
      <c r="H989" s="22"/>
      <c r="I989" s="22"/>
      <c r="J989" s="22"/>
      <c r="K989" s="22"/>
      <c r="L989" s="22"/>
      <c r="M989" s="22"/>
      <c r="N989" s="22"/>
      <c r="O989" s="22"/>
      <c r="P989" s="22"/>
      <c r="Q989" s="34"/>
      <c r="S989" s="11"/>
      <c r="T989" s="11"/>
    </row>
    <row r="990" spans="1:20" x14ac:dyDescent="0.35">
      <c r="A990" s="11"/>
      <c r="B990" s="11"/>
      <c r="C990" s="11"/>
      <c r="D990" s="11"/>
      <c r="E990" s="11"/>
      <c r="F990" s="11"/>
      <c r="G990" s="11"/>
      <c r="H990" s="22"/>
      <c r="I990" s="22"/>
      <c r="J990" s="22"/>
      <c r="K990" s="22"/>
      <c r="L990" s="22"/>
      <c r="M990" s="22"/>
      <c r="N990" s="22"/>
      <c r="O990" s="22"/>
      <c r="P990" s="22"/>
      <c r="Q990" s="34"/>
      <c r="S990" s="11"/>
      <c r="T990" s="11"/>
    </row>
    <row r="991" spans="1:20" x14ac:dyDescent="0.35">
      <c r="A991" s="11"/>
      <c r="B991" s="11"/>
      <c r="C991" s="11"/>
      <c r="D991" s="11"/>
      <c r="E991" s="11"/>
      <c r="F991" s="11"/>
      <c r="G991" s="11"/>
      <c r="H991" s="22"/>
      <c r="I991" s="22"/>
      <c r="J991" s="22"/>
      <c r="K991" s="22"/>
      <c r="L991" s="22"/>
      <c r="M991" s="22"/>
      <c r="N991" s="22"/>
      <c r="O991" s="22"/>
      <c r="P991" s="22"/>
      <c r="Q991" s="34"/>
      <c r="S991" s="11"/>
      <c r="T991" s="11"/>
    </row>
    <row r="992" spans="1:20" x14ac:dyDescent="0.35">
      <c r="A992" s="11"/>
      <c r="B992" s="11"/>
      <c r="C992" s="11"/>
      <c r="D992" s="11"/>
      <c r="E992" s="11"/>
      <c r="F992" s="11"/>
      <c r="G992" s="11"/>
      <c r="H992" s="22"/>
      <c r="I992" s="22"/>
      <c r="J992" s="22"/>
      <c r="K992" s="22"/>
      <c r="L992" s="22"/>
      <c r="M992" s="22"/>
      <c r="N992" s="22"/>
      <c r="O992" s="22"/>
      <c r="P992" s="22"/>
      <c r="Q992" s="34"/>
      <c r="S992" s="11"/>
      <c r="T992" s="11"/>
    </row>
    <row r="993" spans="1:20" x14ac:dyDescent="0.35">
      <c r="A993" s="11"/>
      <c r="B993" s="11"/>
      <c r="C993" s="11"/>
      <c r="D993" s="11"/>
      <c r="E993" s="11"/>
      <c r="F993" s="11"/>
      <c r="G993" s="11"/>
      <c r="H993" s="22"/>
      <c r="I993" s="22"/>
      <c r="J993" s="22"/>
      <c r="K993" s="22"/>
      <c r="L993" s="22"/>
      <c r="M993" s="22"/>
      <c r="N993" s="22"/>
      <c r="O993" s="22"/>
      <c r="P993" s="22"/>
      <c r="Q993" s="34"/>
      <c r="S993" s="11"/>
      <c r="T993" s="11"/>
    </row>
    <row r="994" spans="1:20" x14ac:dyDescent="0.35">
      <c r="A994" s="11"/>
      <c r="B994" s="11"/>
      <c r="C994" s="11"/>
      <c r="D994" s="11"/>
      <c r="E994" s="11"/>
      <c r="F994" s="11"/>
      <c r="G994" s="11"/>
      <c r="H994" s="22"/>
      <c r="I994" s="22"/>
      <c r="J994" s="22"/>
      <c r="K994" s="22"/>
      <c r="L994" s="22"/>
      <c r="M994" s="22"/>
      <c r="N994" s="22"/>
      <c r="O994" s="22"/>
      <c r="P994" s="22"/>
      <c r="Q994" s="34"/>
      <c r="S994" s="11"/>
      <c r="T994" s="11"/>
    </row>
    <row r="995" spans="1:20" x14ac:dyDescent="0.35">
      <c r="A995" s="11"/>
      <c r="B995" s="11"/>
      <c r="C995" s="11"/>
      <c r="D995" s="11"/>
      <c r="E995" s="11"/>
      <c r="F995" s="11"/>
      <c r="G995" s="11"/>
      <c r="H995" s="22"/>
      <c r="I995" s="22"/>
      <c r="J995" s="22"/>
      <c r="K995" s="22"/>
      <c r="L995" s="22"/>
      <c r="M995" s="22"/>
      <c r="N995" s="22"/>
      <c r="O995" s="22"/>
      <c r="P995" s="22"/>
      <c r="Q995" s="34"/>
      <c r="S995" s="11"/>
      <c r="T995" s="11"/>
    </row>
    <row r="996" spans="1:20" x14ac:dyDescent="0.35">
      <c r="A996" s="11"/>
      <c r="B996" s="11"/>
      <c r="C996" s="11"/>
      <c r="D996" s="11"/>
      <c r="E996" s="11"/>
      <c r="F996" s="11"/>
      <c r="G996" s="11"/>
      <c r="H996" s="22"/>
      <c r="I996" s="22"/>
      <c r="J996" s="22"/>
      <c r="K996" s="22"/>
      <c r="L996" s="22"/>
      <c r="M996" s="22"/>
      <c r="N996" s="22"/>
      <c r="O996" s="22"/>
      <c r="P996" s="22"/>
      <c r="Q996" s="34"/>
      <c r="S996" s="11"/>
      <c r="T996" s="11"/>
    </row>
    <row r="997" spans="1:20" x14ac:dyDescent="0.35">
      <c r="A997" s="11"/>
      <c r="B997" s="11"/>
      <c r="C997" s="11"/>
      <c r="D997" s="11"/>
      <c r="E997" s="11"/>
      <c r="F997" s="11"/>
      <c r="G997" s="11"/>
      <c r="H997" s="22"/>
      <c r="I997" s="22"/>
      <c r="J997" s="22"/>
      <c r="K997" s="22"/>
      <c r="L997" s="22"/>
      <c r="M997" s="22"/>
      <c r="N997" s="22"/>
      <c r="O997" s="22"/>
      <c r="P997" s="22"/>
      <c r="Q997" s="34"/>
      <c r="S997" s="11"/>
      <c r="T997" s="11"/>
    </row>
    <row r="998" spans="1:20" x14ac:dyDescent="0.35">
      <c r="A998" s="11"/>
      <c r="B998" s="11"/>
      <c r="C998" s="11"/>
      <c r="D998" s="11"/>
      <c r="E998" s="11"/>
      <c r="F998" s="11"/>
      <c r="G998" s="11"/>
      <c r="H998" s="22"/>
      <c r="I998" s="22"/>
      <c r="J998" s="22"/>
      <c r="K998" s="22"/>
      <c r="L998" s="22"/>
      <c r="M998" s="22"/>
      <c r="N998" s="22"/>
      <c r="O998" s="22"/>
      <c r="P998" s="22"/>
      <c r="Q998" s="34"/>
      <c r="S998" s="11"/>
      <c r="T998" s="11"/>
    </row>
    <row r="999" spans="1:20" x14ac:dyDescent="0.35">
      <c r="A999" s="11"/>
      <c r="B999" s="11"/>
      <c r="C999" s="11"/>
      <c r="D999" s="11"/>
      <c r="E999" s="11"/>
      <c r="F999" s="11"/>
      <c r="G999" s="11"/>
      <c r="H999" s="22"/>
      <c r="I999" s="22"/>
      <c r="J999" s="22"/>
      <c r="K999" s="22"/>
      <c r="L999" s="22"/>
      <c r="M999" s="22"/>
      <c r="N999" s="22"/>
      <c r="O999" s="22"/>
      <c r="P999" s="22"/>
      <c r="Q999" s="34"/>
      <c r="S999" s="11"/>
      <c r="T999" s="11"/>
    </row>
    <row r="1000" spans="1:20" x14ac:dyDescent="0.35">
      <c r="A1000" s="11"/>
      <c r="B1000" s="11"/>
      <c r="C1000" s="11"/>
      <c r="D1000" s="11"/>
      <c r="E1000" s="11"/>
      <c r="F1000" s="11"/>
      <c r="G1000" s="11"/>
      <c r="H1000" s="22"/>
      <c r="I1000" s="22"/>
      <c r="J1000" s="22"/>
      <c r="K1000" s="22"/>
      <c r="L1000" s="22"/>
      <c r="M1000" s="22"/>
      <c r="N1000" s="22"/>
      <c r="O1000" s="22"/>
      <c r="P1000" s="22"/>
      <c r="Q1000" s="34"/>
      <c r="S1000" s="11"/>
      <c r="T1000" s="11"/>
    </row>
    <row r="1001" spans="1:20" x14ac:dyDescent="0.35">
      <c r="A1001" s="11"/>
      <c r="B1001" s="11"/>
      <c r="C1001" s="11"/>
      <c r="D1001" s="11"/>
      <c r="E1001" s="11"/>
      <c r="F1001" s="11"/>
      <c r="G1001" s="11"/>
      <c r="H1001" s="22"/>
      <c r="I1001" s="22"/>
      <c r="J1001" s="22"/>
      <c r="K1001" s="22"/>
      <c r="L1001" s="22"/>
      <c r="M1001" s="22"/>
      <c r="N1001" s="22"/>
      <c r="O1001" s="22"/>
      <c r="P1001" s="22"/>
      <c r="Q1001" s="34"/>
      <c r="S1001" s="11"/>
      <c r="T1001" s="11"/>
    </row>
    <row r="1002" spans="1:20" x14ac:dyDescent="0.35">
      <c r="A1002" s="11"/>
      <c r="B1002" s="11"/>
      <c r="C1002" s="11"/>
      <c r="D1002" s="11"/>
      <c r="E1002" s="11"/>
      <c r="F1002" s="11"/>
      <c r="G1002" s="11"/>
      <c r="H1002" s="22"/>
      <c r="I1002" s="22"/>
      <c r="J1002" s="22"/>
      <c r="K1002" s="22"/>
      <c r="L1002" s="22"/>
      <c r="M1002" s="22"/>
      <c r="N1002" s="22"/>
      <c r="O1002" s="22"/>
      <c r="P1002" s="22"/>
      <c r="Q1002" s="34"/>
      <c r="S1002" s="11"/>
      <c r="T1002" s="11"/>
    </row>
    <row r="1003" spans="1:20" x14ac:dyDescent="0.35">
      <c r="A1003" s="11"/>
      <c r="B1003" s="11"/>
      <c r="C1003" s="11"/>
      <c r="D1003" s="11"/>
      <c r="E1003" s="11"/>
      <c r="F1003" s="11"/>
      <c r="G1003" s="11"/>
      <c r="H1003" s="22"/>
      <c r="I1003" s="22"/>
      <c r="J1003" s="22"/>
      <c r="K1003" s="22"/>
      <c r="L1003" s="22"/>
      <c r="M1003" s="22"/>
      <c r="N1003" s="22"/>
      <c r="O1003" s="22"/>
      <c r="P1003" s="22"/>
      <c r="Q1003" s="34"/>
      <c r="S1003" s="11"/>
      <c r="T1003" s="11"/>
    </row>
    <row r="1004" spans="1:20" x14ac:dyDescent="0.35">
      <c r="A1004" s="11"/>
      <c r="B1004" s="11"/>
      <c r="C1004" s="11"/>
      <c r="D1004" s="11"/>
      <c r="E1004" s="11"/>
      <c r="F1004" s="11"/>
      <c r="G1004" s="11"/>
      <c r="H1004" s="22"/>
      <c r="I1004" s="22"/>
      <c r="J1004" s="22"/>
      <c r="K1004" s="22"/>
      <c r="L1004" s="22"/>
      <c r="M1004" s="22"/>
      <c r="N1004" s="22"/>
      <c r="O1004" s="22"/>
      <c r="P1004" s="22"/>
      <c r="Q1004" s="34"/>
      <c r="S1004" s="11"/>
      <c r="T1004" s="11"/>
    </row>
    <row r="1005" spans="1:20" x14ac:dyDescent="0.35">
      <c r="A1005" s="11"/>
      <c r="B1005" s="11"/>
      <c r="C1005" s="11"/>
      <c r="D1005" s="11"/>
      <c r="E1005" s="11"/>
      <c r="F1005" s="11"/>
      <c r="G1005" s="11"/>
      <c r="H1005" s="22"/>
      <c r="I1005" s="22"/>
      <c r="J1005" s="22"/>
      <c r="K1005" s="22"/>
      <c r="L1005" s="22"/>
      <c r="M1005" s="22"/>
      <c r="N1005" s="22"/>
      <c r="O1005" s="22"/>
      <c r="P1005" s="22"/>
      <c r="Q1005" s="34"/>
      <c r="S1005" s="11"/>
      <c r="T1005" s="11"/>
    </row>
    <row r="1006" spans="1:20" x14ac:dyDescent="0.35">
      <c r="A1006" s="11"/>
      <c r="B1006" s="11"/>
      <c r="C1006" s="11"/>
      <c r="D1006" s="11"/>
      <c r="E1006" s="11"/>
      <c r="F1006" s="11"/>
      <c r="G1006" s="11"/>
      <c r="H1006" s="22"/>
      <c r="I1006" s="22"/>
      <c r="J1006" s="22"/>
      <c r="K1006" s="22"/>
      <c r="L1006" s="22"/>
      <c r="M1006" s="22"/>
      <c r="N1006" s="22"/>
      <c r="O1006" s="22"/>
      <c r="P1006" s="22"/>
      <c r="Q1006" s="34"/>
      <c r="S1006" s="11"/>
      <c r="T1006" s="11"/>
    </row>
    <row r="1007" spans="1:20" x14ac:dyDescent="0.35">
      <c r="A1007" s="11"/>
      <c r="B1007" s="11"/>
      <c r="C1007" s="11"/>
      <c r="D1007" s="11"/>
      <c r="E1007" s="11"/>
      <c r="F1007" s="11"/>
      <c r="G1007" s="11"/>
      <c r="H1007" s="22"/>
      <c r="I1007" s="22"/>
      <c r="J1007" s="22"/>
      <c r="K1007" s="22"/>
      <c r="L1007" s="22"/>
      <c r="M1007" s="22"/>
      <c r="N1007" s="22"/>
      <c r="O1007" s="22"/>
      <c r="P1007" s="22"/>
      <c r="Q1007" s="34"/>
      <c r="S1007" s="11"/>
      <c r="T1007" s="11"/>
    </row>
    <row r="1008" spans="1:20" x14ac:dyDescent="0.35">
      <c r="A1008" s="11"/>
      <c r="B1008" s="11"/>
      <c r="C1008" s="11"/>
      <c r="D1008" s="11"/>
      <c r="E1008" s="11"/>
      <c r="F1008" s="11"/>
      <c r="G1008" s="11"/>
      <c r="H1008" s="22"/>
      <c r="I1008" s="22"/>
      <c r="J1008" s="22"/>
      <c r="K1008" s="22"/>
      <c r="L1008" s="22"/>
      <c r="M1008" s="22"/>
      <c r="N1008" s="22"/>
      <c r="O1008" s="22"/>
      <c r="P1008" s="22"/>
      <c r="Q1008" s="34"/>
      <c r="S1008" s="11"/>
      <c r="T1008" s="11"/>
    </row>
    <row r="1009" spans="1:20" x14ac:dyDescent="0.35">
      <c r="A1009" s="11"/>
      <c r="B1009" s="11"/>
      <c r="C1009" s="11"/>
      <c r="D1009" s="11"/>
      <c r="E1009" s="11"/>
      <c r="F1009" s="11"/>
      <c r="G1009" s="11"/>
      <c r="H1009" s="22"/>
      <c r="I1009" s="22"/>
      <c r="J1009" s="22"/>
      <c r="K1009" s="22"/>
      <c r="L1009" s="22"/>
      <c r="M1009" s="22"/>
      <c r="N1009" s="22"/>
      <c r="O1009" s="22"/>
      <c r="P1009" s="22"/>
      <c r="Q1009" s="34"/>
      <c r="S1009" s="11"/>
      <c r="T1009" s="11"/>
    </row>
    <row r="1010" spans="1:20" x14ac:dyDescent="0.35">
      <c r="A1010" s="11"/>
      <c r="B1010" s="11"/>
      <c r="C1010" s="11"/>
      <c r="D1010" s="11"/>
      <c r="E1010" s="11"/>
      <c r="F1010" s="11"/>
      <c r="G1010" s="11"/>
      <c r="H1010" s="22"/>
      <c r="I1010" s="22"/>
      <c r="J1010" s="22"/>
      <c r="K1010" s="22"/>
      <c r="L1010" s="22"/>
      <c r="M1010" s="22"/>
      <c r="N1010" s="22"/>
      <c r="O1010" s="22"/>
      <c r="P1010" s="22"/>
      <c r="Q1010" s="34"/>
      <c r="S1010" s="11"/>
      <c r="T1010" s="11"/>
    </row>
    <row r="1011" spans="1:20" x14ac:dyDescent="0.35">
      <c r="A1011" s="11"/>
      <c r="B1011" s="11"/>
      <c r="C1011" s="11"/>
      <c r="D1011" s="11"/>
      <c r="E1011" s="11"/>
      <c r="F1011" s="11"/>
      <c r="G1011" s="11"/>
      <c r="H1011" s="22"/>
      <c r="I1011" s="22"/>
      <c r="J1011" s="22"/>
      <c r="K1011" s="22"/>
      <c r="L1011" s="22"/>
      <c r="M1011" s="22"/>
      <c r="N1011" s="22"/>
      <c r="O1011" s="22"/>
      <c r="P1011" s="22"/>
      <c r="Q1011" s="34"/>
      <c r="S1011" s="11"/>
      <c r="T1011" s="11"/>
    </row>
    <row r="1012" spans="1:20" x14ac:dyDescent="0.35">
      <c r="A1012" s="11"/>
      <c r="B1012" s="11"/>
      <c r="C1012" s="11"/>
      <c r="D1012" s="11"/>
      <c r="E1012" s="11"/>
      <c r="F1012" s="11"/>
      <c r="G1012" s="11"/>
      <c r="H1012" s="22"/>
      <c r="I1012" s="22"/>
      <c r="J1012" s="22"/>
      <c r="K1012" s="22"/>
      <c r="L1012" s="22"/>
      <c r="M1012" s="22"/>
      <c r="N1012" s="22"/>
      <c r="O1012" s="22"/>
      <c r="P1012" s="22"/>
      <c r="Q1012" s="34"/>
      <c r="S1012" s="11"/>
      <c r="T1012" s="11"/>
    </row>
    <row r="1013" spans="1:20" x14ac:dyDescent="0.35">
      <c r="A1013" s="11"/>
      <c r="B1013" s="11"/>
      <c r="C1013" s="11"/>
      <c r="D1013" s="11"/>
      <c r="E1013" s="11"/>
      <c r="F1013" s="11"/>
      <c r="G1013" s="11"/>
      <c r="H1013" s="22"/>
      <c r="I1013" s="22"/>
      <c r="J1013" s="22"/>
      <c r="K1013" s="22"/>
      <c r="L1013" s="22"/>
      <c r="M1013" s="22"/>
      <c r="N1013" s="22"/>
      <c r="O1013" s="22"/>
      <c r="P1013" s="22"/>
      <c r="Q1013" s="34"/>
      <c r="S1013" s="11"/>
      <c r="T1013" s="11"/>
    </row>
    <row r="1014" spans="1:20" x14ac:dyDescent="0.35">
      <c r="A1014" s="11"/>
      <c r="B1014" s="11"/>
      <c r="C1014" s="11"/>
      <c r="D1014" s="11"/>
      <c r="E1014" s="11"/>
      <c r="F1014" s="11"/>
      <c r="G1014" s="11"/>
      <c r="H1014" s="22"/>
      <c r="I1014" s="22"/>
      <c r="J1014" s="22"/>
      <c r="K1014" s="22"/>
      <c r="L1014" s="22"/>
      <c r="M1014" s="22"/>
      <c r="N1014" s="22"/>
      <c r="O1014" s="22"/>
      <c r="P1014" s="22"/>
      <c r="Q1014" s="34"/>
      <c r="S1014" s="11"/>
      <c r="T1014" s="11"/>
    </row>
    <row r="1015" spans="1:20" x14ac:dyDescent="0.35">
      <c r="A1015" s="11"/>
      <c r="B1015" s="11"/>
      <c r="C1015" s="11"/>
      <c r="D1015" s="11"/>
      <c r="E1015" s="11"/>
      <c r="F1015" s="11"/>
      <c r="G1015" s="11"/>
      <c r="H1015" s="22"/>
      <c r="I1015" s="22"/>
      <c r="J1015" s="22"/>
      <c r="K1015" s="22"/>
      <c r="L1015" s="22"/>
      <c r="M1015" s="22"/>
      <c r="N1015" s="22"/>
      <c r="O1015" s="22"/>
      <c r="P1015" s="22"/>
      <c r="Q1015" s="34"/>
      <c r="S1015" s="11"/>
      <c r="T1015" s="11"/>
    </row>
    <row r="1016" spans="1:20" x14ac:dyDescent="0.35">
      <c r="A1016" s="11"/>
      <c r="B1016" s="11"/>
      <c r="C1016" s="11"/>
      <c r="D1016" s="11"/>
      <c r="E1016" s="11"/>
      <c r="F1016" s="11"/>
      <c r="G1016" s="11"/>
      <c r="H1016" s="22"/>
      <c r="I1016" s="22"/>
      <c r="J1016" s="22"/>
      <c r="K1016" s="22"/>
      <c r="L1016" s="22"/>
      <c r="M1016" s="22"/>
      <c r="N1016" s="22"/>
      <c r="O1016" s="22"/>
      <c r="P1016" s="22"/>
      <c r="Q1016" s="34"/>
      <c r="S1016" s="11"/>
      <c r="T1016" s="11"/>
    </row>
    <row r="1017" spans="1:20" x14ac:dyDescent="0.35">
      <c r="A1017" s="11"/>
      <c r="B1017" s="11"/>
      <c r="C1017" s="11"/>
      <c r="D1017" s="11"/>
      <c r="E1017" s="11"/>
      <c r="F1017" s="11"/>
      <c r="G1017" s="11"/>
      <c r="H1017" s="22"/>
      <c r="I1017" s="22"/>
      <c r="J1017" s="22"/>
      <c r="K1017" s="22"/>
      <c r="L1017" s="22"/>
      <c r="M1017" s="22"/>
      <c r="N1017" s="22"/>
      <c r="O1017" s="22"/>
      <c r="P1017" s="22"/>
      <c r="Q1017" s="34"/>
      <c r="S1017" s="11"/>
      <c r="T1017" s="11"/>
    </row>
    <row r="1018" spans="1:20" x14ac:dyDescent="0.35">
      <c r="A1018" s="11"/>
      <c r="B1018" s="11"/>
      <c r="C1018" s="11"/>
      <c r="D1018" s="11"/>
      <c r="E1018" s="11"/>
      <c r="F1018" s="11"/>
      <c r="G1018" s="11"/>
      <c r="H1018" s="22"/>
      <c r="I1018" s="22"/>
      <c r="J1018" s="22"/>
      <c r="K1018" s="22"/>
      <c r="L1018" s="22"/>
      <c r="M1018" s="22"/>
      <c r="N1018" s="22"/>
      <c r="O1018" s="22"/>
      <c r="P1018" s="22"/>
      <c r="Q1018" s="34"/>
      <c r="S1018" s="11"/>
      <c r="T1018" s="11"/>
    </row>
    <row r="1019" spans="1:20" x14ac:dyDescent="0.35">
      <c r="A1019" s="11"/>
      <c r="B1019" s="11"/>
      <c r="C1019" s="11"/>
      <c r="D1019" s="11"/>
      <c r="E1019" s="11"/>
      <c r="F1019" s="11"/>
      <c r="G1019" s="11"/>
      <c r="H1019" s="22"/>
      <c r="I1019" s="22"/>
      <c r="J1019" s="22"/>
      <c r="K1019" s="22"/>
      <c r="L1019" s="22"/>
      <c r="M1019" s="22"/>
      <c r="N1019" s="22"/>
      <c r="O1019" s="22"/>
      <c r="P1019" s="22"/>
      <c r="Q1019" s="34"/>
      <c r="S1019" s="11"/>
      <c r="T1019" s="11"/>
    </row>
    <row r="1020" spans="1:20" x14ac:dyDescent="0.35">
      <c r="A1020" s="11"/>
      <c r="B1020" s="11"/>
      <c r="C1020" s="11"/>
      <c r="D1020" s="11"/>
      <c r="E1020" s="11"/>
      <c r="F1020" s="11"/>
      <c r="G1020" s="11"/>
      <c r="H1020" s="22"/>
      <c r="I1020" s="22"/>
      <c r="J1020" s="22"/>
      <c r="K1020" s="22"/>
      <c r="L1020" s="22"/>
      <c r="M1020" s="22"/>
      <c r="N1020" s="22"/>
      <c r="O1020" s="22"/>
      <c r="P1020" s="22"/>
      <c r="Q1020" s="34"/>
      <c r="S1020" s="11"/>
      <c r="T1020" s="11"/>
    </row>
    <row r="1021" spans="1:20" x14ac:dyDescent="0.35">
      <c r="A1021" s="11"/>
      <c r="B1021" s="11"/>
      <c r="C1021" s="11"/>
      <c r="D1021" s="11"/>
      <c r="E1021" s="11"/>
      <c r="F1021" s="11"/>
      <c r="G1021" s="11"/>
      <c r="H1021" s="22"/>
      <c r="I1021" s="22"/>
      <c r="J1021" s="22"/>
      <c r="K1021" s="22"/>
      <c r="L1021" s="22"/>
      <c r="M1021" s="22"/>
      <c r="N1021" s="22"/>
      <c r="O1021" s="22"/>
      <c r="P1021" s="22"/>
      <c r="Q1021" s="34"/>
      <c r="S1021" s="11"/>
      <c r="T1021" s="11"/>
    </row>
    <row r="1022" spans="1:20" x14ac:dyDescent="0.35">
      <c r="A1022" s="11"/>
      <c r="B1022" s="11"/>
      <c r="C1022" s="11"/>
      <c r="D1022" s="11"/>
      <c r="E1022" s="11"/>
      <c r="F1022" s="11"/>
      <c r="G1022" s="11"/>
      <c r="H1022" s="22"/>
      <c r="I1022" s="22"/>
      <c r="J1022" s="22"/>
      <c r="K1022" s="22"/>
      <c r="L1022" s="22"/>
      <c r="M1022" s="22"/>
      <c r="N1022" s="22"/>
      <c r="O1022" s="22"/>
      <c r="P1022" s="22"/>
      <c r="Q1022" s="34"/>
      <c r="S1022" s="11"/>
      <c r="T1022" s="11"/>
    </row>
    <row r="1023" spans="1:20" x14ac:dyDescent="0.35">
      <c r="A1023" s="11"/>
      <c r="B1023" s="11"/>
      <c r="C1023" s="11"/>
      <c r="D1023" s="11"/>
      <c r="E1023" s="11"/>
      <c r="F1023" s="11"/>
      <c r="G1023" s="11"/>
      <c r="H1023" s="22"/>
      <c r="I1023" s="22"/>
      <c r="J1023" s="22"/>
      <c r="K1023" s="22"/>
      <c r="L1023" s="22"/>
      <c r="M1023" s="22"/>
      <c r="N1023" s="22"/>
      <c r="O1023" s="22"/>
      <c r="P1023" s="22"/>
      <c r="Q1023" s="34"/>
      <c r="S1023" s="11"/>
      <c r="T1023" s="11"/>
    </row>
    <row r="1024" spans="1:20" x14ac:dyDescent="0.35">
      <c r="A1024" s="11"/>
      <c r="B1024" s="11"/>
      <c r="C1024" s="11"/>
      <c r="D1024" s="11"/>
      <c r="E1024" s="11"/>
      <c r="F1024" s="11"/>
      <c r="G1024" s="11"/>
      <c r="H1024" s="22"/>
      <c r="I1024" s="22"/>
      <c r="J1024" s="22"/>
      <c r="K1024" s="22"/>
      <c r="L1024" s="22"/>
      <c r="M1024" s="22"/>
      <c r="N1024" s="22"/>
      <c r="O1024" s="22"/>
      <c r="P1024" s="22"/>
      <c r="Q1024" s="34"/>
      <c r="S1024" s="11"/>
      <c r="T1024" s="11"/>
    </row>
    <row r="1025" spans="1:20" x14ac:dyDescent="0.35">
      <c r="A1025" s="11"/>
      <c r="B1025" s="11"/>
      <c r="C1025" s="11"/>
      <c r="D1025" s="11"/>
      <c r="E1025" s="11"/>
      <c r="F1025" s="11"/>
      <c r="G1025" s="11"/>
      <c r="H1025" s="22"/>
      <c r="I1025" s="22"/>
      <c r="J1025" s="22"/>
      <c r="K1025" s="22"/>
      <c r="L1025" s="22"/>
      <c r="M1025" s="22"/>
      <c r="N1025" s="22"/>
      <c r="O1025" s="22"/>
      <c r="P1025" s="22"/>
      <c r="Q1025" s="34"/>
      <c r="S1025" s="11"/>
      <c r="T1025" s="11"/>
    </row>
    <row r="1026" spans="1:20" x14ac:dyDescent="0.35">
      <c r="A1026" s="11"/>
      <c r="B1026" s="11"/>
      <c r="C1026" s="11"/>
      <c r="D1026" s="11"/>
      <c r="E1026" s="11"/>
      <c r="F1026" s="11"/>
      <c r="G1026" s="11"/>
      <c r="H1026" s="22"/>
      <c r="I1026" s="22"/>
      <c r="J1026" s="22"/>
      <c r="K1026" s="22"/>
      <c r="L1026" s="22"/>
      <c r="M1026" s="22"/>
      <c r="N1026" s="22"/>
      <c r="O1026" s="22"/>
      <c r="P1026" s="22"/>
      <c r="Q1026" s="34"/>
      <c r="S1026" s="11"/>
      <c r="T1026" s="11"/>
    </row>
    <row r="1027" spans="1:20" x14ac:dyDescent="0.35">
      <c r="A1027" s="11"/>
      <c r="B1027" s="11"/>
      <c r="C1027" s="11"/>
      <c r="D1027" s="11"/>
      <c r="E1027" s="11"/>
      <c r="F1027" s="11"/>
      <c r="G1027" s="11"/>
      <c r="H1027" s="22"/>
      <c r="I1027" s="22"/>
      <c r="J1027" s="22"/>
      <c r="K1027" s="22"/>
      <c r="L1027" s="22"/>
      <c r="M1027" s="22"/>
      <c r="N1027" s="22"/>
      <c r="O1027" s="22"/>
      <c r="P1027" s="22"/>
      <c r="Q1027" s="34"/>
      <c r="S1027" s="11"/>
      <c r="T1027" s="11"/>
    </row>
    <row r="1028" spans="1:20" x14ac:dyDescent="0.35">
      <c r="A1028" s="11"/>
      <c r="B1028" s="11"/>
      <c r="C1028" s="11"/>
      <c r="D1028" s="11"/>
      <c r="E1028" s="11"/>
      <c r="F1028" s="11"/>
      <c r="G1028" s="11"/>
      <c r="H1028" s="22"/>
      <c r="I1028" s="22"/>
      <c r="J1028" s="22"/>
      <c r="K1028" s="22"/>
      <c r="L1028" s="22"/>
      <c r="M1028" s="22"/>
      <c r="N1028" s="22"/>
      <c r="O1028" s="22"/>
      <c r="P1028" s="22"/>
      <c r="Q1028" s="34"/>
      <c r="S1028" s="11"/>
      <c r="T1028" s="11"/>
    </row>
    <row r="1029" spans="1:20" x14ac:dyDescent="0.35">
      <c r="A1029" s="11"/>
      <c r="B1029" s="11"/>
      <c r="C1029" s="11"/>
      <c r="D1029" s="11"/>
      <c r="E1029" s="11"/>
      <c r="F1029" s="11"/>
      <c r="G1029" s="11"/>
      <c r="H1029" s="22"/>
      <c r="I1029" s="22"/>
      <c r="J1029" s="22"/>
      <c r="K1029" s="22"/>
      <c r="L1029" s="22"/>
      <c r="M1029" s="22"/>
      <c r="N1029" s="22"/>
      <c r="O1029" s="22"/>
      <c r="P1029" s="22"/>
      <c r="Q1029" s="34"/>
      <c r="S1029" s="11"/>
      <c r="T1029" s="11"/>
    </row>
    <row r="1030" spans="1:20" x14ac:dyDescent="0.35">
      <c r="A1030" s="11"/>
      <c r="B1030" s="11"/>
      <c r="C1030" s="11"/>
      <c r="D1030" s="11"/>
      <c r="E1030" s="11"/>
      <c r="F1030" s="11"/>
      <c r="G1030" s="11"/>
      <c r="H1030" s="22"/>
      <c r="I1030" s="22"/>
      <c r="J1030" s="22"/>
      <c r="K1030" s="22"/>
      <c r="L1030" s="22"/>
      <c r="M1030" s="22"/>
      <c r="N1030" s="22"/>
      <c r="O1030" s="22"/>
      <c r="P1030" s="22"/>
      <c r="Q1030" s="34"/>
      <c r="S1030" s="11"/>
      <c r="T1030" s="11"/>
    </row>
    <row r="1031" spans="1:20" x14ac:dyDescent="0.35">
      <c r="A1031" s="11"/>
      <c r="B1031" s="11"/>
      <c r="C1031" s="11"/>
      <c r="D1031" s="11"/>
      <c r="E1031" s="11"/>
      <c r="F1031" s="11"/>
      <c r="G1031" s="11"/>
      <c r="H1031" s="22"/>
      <c r="I1031" s="22"/>
      <c r="J1031" s="22"/>
      <c r="K1031" s="22"/>
      <c r="L1031" s="22"/>
      <c r="M1031" s="22"/>
      <c r="N1031" s="22"/>
      <c r="O1031" s="22"/>
      <c r="P1031" s="22"/>
      <c r="Q1031" s="34"/>
      <c r="S1031" s="11"/>
      <c r="T1031" s="11"/>
    </row>
    <row r="1032" spans="1:20" x14ac:dyDescent="0.35">
      <c r="A1032" s="11"/>
      <c r="B1032" s="11"/>
      <c r="C1032" s="11"/>
      <c r="D1032" s="11"/>
      <c r="E1032" s="11"/>
      <c r="F1032" s="11"/>
      <c r="G1032" s="11"/>
      <c r="H1032" s="22"/>
      <c r="I1032" s="22"/>
      <c r="J1032" s="22"/>
      <c r="K1032" s="22"/>
      <c r="L1032" s="22"/>
      <c r="M1032" s="22"/>
      <c r="N1032" s="22"/>
      <c r="O1032" s="22"/>
      <c r="P1032" s="22"/>
      <c r="Q1032" s="34"/>
      <c r="S1032" s="11"/>
      <c r="T1032" s="11"/>
    </row>
    <row r="1033" spans="1:20" x14ac:dyDescent="0.35">
      <c r="A1033" s="11"/>
      <c r="B1033" s="11"/>
      <c r="C1033" s="11"/>
      <c r="D1033" s="11"/>
      <c r="E1033" s="11"/>
      <c r="F1033" s="11"/>
      <c r="G1033" s="11"/>
      <c r="H1033" s="22"/>
      <c r="I1033" s="22"/>
      <c r="J1033" s="22"/>
      <c r="K1033" s="22"/>
      <c r="L1033" s="22"/>
      <c r="M1033" s="22"/>
      <c r="N1033" s="22"/>
      <c r="O1033" s="22"/>
      <c r="P1033" s="22"/>
      <c r="Q1033" s="34"/>
      <c r="S1033" s="11"/>
      <c r="T1033" s="11"/>
    </row>
    <row r="1034" spans="1:20" x14ac:dyDescent="0.35">
      <c r="A1034" s="11"/>
      <c r="B1034" s="11"/>
      <c r="C1034" s="11"/>
      <c r="D1034" s="11"/>
      <c r="E1034" s="11"/>
      <c r="F1034" s="11"/>
      <c r="G1034" s="11"/>
      <c r="H1034" s="22"/>
      <c r="I1034" s="22"/>
      <c r="J1034" s="22"/>
      <c r="K1034" s="22"/>
      <c r="L1034" s="22"/>
      <c r="M1034" s="22"/>
      <c r="N1034" s="22"/>
      <c r="O1034" s="22"/>
      <c r="P1034" s="22"/>
      <c r="Q1034" s="34"/>
      <c r="S1034" s="11"/>
      <c r="T1034" s="11"/>
    </row>
    <row r="1035" spans="1:20" x14ac:dyDescent="0.35">
      <c r="A1035" s="11"/>
      <c r="B1035" s="11"/>
      <c r="C1035" s="11"/>
      <c r="D1035" s="11"/>
      <c r="E1035" s="11"/>
      <c r="F1035" s="11"/>
      <c r="G1035" s="11"/>
      <c r="H1035" s="22"/>
      <c r="I1035" s="22"/>
      <c r="J1035" s="22"/>
      <c r="K1035" s="22"/>
      <c r="L1035" s="22"/>
      <c r="M1035" s="22"/>
      <c r="N1035" s="22"/>
      <c r="O1035" s="22"/>
      <c r="P1035" s="22"/>
      <c r="Q1035" s="34"/>
      <c r="S1035" s="11"/>
      <c r="T1035" s="11"/>
    </row>
    <row r="1036" spans="1:20" x14ac:dyDescent="0.35">
      <c r="A1036" s="11"/>
      <c r="B1036" s="11"/>
      <c r="C1036" s="11"/>
      <c r="D1036" s="11"/>
      <c r="E1036" s="11"/>
      <c r="F1036" s="11"/>
      <c r="G1036" s="11"/>
      <c r="H1036" s="22"/>
      <c r="I1036" s="22"/>
      <c r="J1036" s="22"/>
      <c r="K1036" s="22"/>
      <c r="L1036" s="22"/>
      <c r="M1036" s="22"/>
      <c r="N1036" s="22"/>
      <c r="O1036" s="22"/>
      <c r="P1036" s="22"/>
      <c r="Q1036" s="34"/>
      <c r="S1036" s="11"/>
      <c r="T1036" s="11"/>
    </row>
    <row r="1037" spans="1:20" x14ac:dyDescent="0.35">
      <c r="A1037" s="11"/>
      <c r="B1037" s="11"/>
      <c r="C1037" s="11"/>
      <c r="D1037" s="11"/>
      <c r="E1037" s="11"/>
      <c r="F1037" s="11"/>
      <c r="G1037" s="11"/>
      <c r="H1037" s="22"/>
      <c r="I1037" s="22"/>
      <c r="J1037" s="22"/>
      <c r="K1037" s="22"/>
      <c r="L1037" s="22"/>
      <c r="M1037" s="22"/>
      <c r="N1037" s="22"/>
      <c r="O1037" s="22"/>
      <c r="P1037" s="22"/>
      <c r="Q1037" s="34"/>
      <c r="S1037" s="11"/>
      <c r="T1037" s="11"/>
    </row>
    <row r="1038" spans="1:20" x14ac:dyDescent="0.35">
      <c r="A1038" s="11"/>
      <c r="B1038" s="11"/>
      <c r="C1038" s="11"/>
      <c r="D1038" s="11"/>
      <c r="E1038" s="11"/>
      <c r="F1038" s="11"/>
      <c r="G1038" s="11"/>
      <c r="H1038" s="22"/>
      <c r="I1038" s="22"/>
      <c r="J1038" s="22"/>
      <c r="K1038" s="22"/>
      <c r="L1038" s="22"/>
      <c r="M1038" s="22"/>
      <c r="N1038" s="22"/>
      <c r="O1038" s="22"/>
      <c r="P1038" s="22"/>
      <c r="Q1038" s="34"/>
      <c r="S1038" s="11"/>
      <c r="T1038" s="11"/>
    </row>
    <row r="1039" spans="1:20" x14ac:dyDescent="0.35">
      <c r="A1039" s="11"/>
      <c r="B1039" s="11"/>
      <c r="C1039" s="11"/>
      <c r="D1039" s="11"/>
      <c r="E1039" s="11"/>
      <c r="F1039" s="11"/>
      <c r="G1039" s="11"/>
      <c r="H1039" s="22"/>
      <c r="I1039" s="22"/>
      <c r="J1039" s="22"/>
      <c r="K1039" s="22"/>
      <c r="L1039" s="22"/>
      <c r="M1039" s="22"/>
      <c r="N1039" s="22"/>
      <c r="O1039" s="22"/>
      <c r="P1039" s="22"/>
      <c r="Q1039" s="34"/>
      <c r="S1039" s="11"/>
      <c r="T1039" s="11"/>
    </row>
    <row r="1040" spans="1:20" x14ac:dyDescent="0.35">
      <c r="A1040" s="11"/>
      <c r="B1040" s="11"/>
      <c r="C1040" s="11"/>
      <c r="D1040" s="11"/>
      <c r="E1040" s="11"/>
      <c r="F1040" s="11"/>
      <c r="G1040" s="11"/>
      <c r="H1040" s="22"/>
      <c r="I1040" s="22"/>
      <c r="J1040" s="22"/>
      <c r="K1040" s="22"/>
      <c r="L1040" s="22"/>
      <c r="M1040" s="22"/>
      <c r="N1040" s="22"/>
      <c r="O1040" s="22"/>
      <c r="P1040" s="22"/>
      <c r="Q1040" s="34"/>
      <c r="S1040" s="11"/>
      <c r="T1040" s="11"/>
    </row>
    <row r="1041" spans="1:20" x14ac:dyDescent="0.35">
      <c r="A1041" s="11"/>
      <c r="B1041" s="11"/>
      <c r="C1041" s="11"/>
      <c r="D1041" s="11"/>
      <c r="E1041" s="11"/>
      <c r="F1041" s="11"/>
      <c r="G1041" s="11"/>
      <c r="H1041" s="22"/>
      <c r="I1041" s="22"/>
      <c r="J1041" s="22"/>
      <c r="K1041" s="22"/>
      <c r="L1041" s="22"/>
      <c r="M1041" s="22"/>
      <c r="N1041" s="22"/>
      <c r="O1041" s="22"/>
      <c r="P1041" s="22"/>
      <c r="Q1041" s="34"/>
      <c r="S1041" s="11"/>
      <c r="T1041" s="11"/>
    </row>
    <row r="1042" spans="1:20" x14ac:dyDescent="0.35">
      <c r="A1042" s="11"/>
      <c r="B1042" s="11"/>
      <c r="C1042" s="11"/>
      <c r="D1042" s="11"/>
      <c r="E1042" s="11"/>
      <c r="F1042" s="11"/>
      <c r="G1042" s="11"/>
      <c r="H1042" s="22"/>
      <c r="I1042" s="22"/>
      <c r="J1042" s="22"/>
      <c r="K1042" s="22"/>
      <c r="L1042" s="22"/>
      <c r="M1042" s="22"/>
      <c r="N1042" s="22"/>
      <c r="O1042" s="22"/>
      <c r="P1042" s="22"/>
      <c r="Q1042" s="34"/>
      <c r="S1042" s="11"/>
      <c r="T1042" s="11"/>
    </row>
    <row r="1043" spans="1:20" x14ac:dyDescent="0.35">
      <c r="A1043" s="11"/>
      <c r="B1043" s="11"/>
      <c r="C1043" s="11"/>
      <c r="D1043" s="11"/>
      <c r="E1043" s="11"/>
      <c r="F1043" s="11"/>
      <c r="G1043" s="11"/>
      <c r="H1043" s="22"/>
      <c r="I1043" s="22"/>
      <c r="J1043" s="22"/>
      <c r="K1043" s="22"/>
      <c r="L1043" s="22"/>
      <c r="M1043" s="22"/>
      <c r="N1043" s="22"/>
      <c r="O1043" s="22"/>
      <c r="P1043" s="22"/>
      <c r="Q1043" s="34"/>
      <c r="S1043" s="11"/>
      <c r="T1043" s="11"/>
    </row>
    <row r="1044" spans="1:20" x14ac:dyDescent="0.35">
      <c r="A1044" s="11"/>
      <c r="B1044" s="11"/>
      <c r="C1044" s="11"/>
      <c r="D1044" s="11"/>
      <c r="E1044" s="11"/>
      <c r="F1044" s="11"/>
      <c r="G1044" s="11"/>
      <c r="H1044" s="22"/>
      <c r="I1044" s="22"/>
      <c r="J1044" s="22"/>
      <c r="K1044" s="22"/>
      <c r="L1044" s="22"/>
      <c r="M1044" s="22"/>
      <c r="N1044" s="22"/>
      <c r="O1044" s="22"/>
      <c r="P1044" s="22"/>
      <c r="Q1044" s="34"/>
      <c r="S1044" s="11"/>
      <c r="T1044" s="11"/>
    </row>
    <row r="1045" spans="1:20" x14ac:dyDescent="0.35">
      <c r="A1045" s="11"/>
      <c r="B1045" s="11"/>
      <c r="C1045" s="11"/>
      <c r="D1045" s="11"/>
      <c r="E1045" s="11"/>
      <c r="F1045" s="11"/>
      <c r="G1045" s="11"/>
      <c r="H1045" s="22"/>
      <c r="I1045" s="22"/>
      <c r="J1045" s="22"/>
      <c r="K1045" s="22"/>
      <c r="L1045" s="22"/>
      <c r="M1045" s="22"/>
      <c r="N1045" s="22"/>
      <c r="O1045" s="22"/>
      <c r="P1045" s="22"/>
      <c r="Q1045" s="34"/>
      <c r="S1045" s="11"/>
      <c r="T1045" s="11"/>
    </row>
    <row r="1046" spans="1:20" x14ac:dyDescent="0.35">
      <c r="A1046" s="11"/>
      <c r="B1046" s="11"/>
      <c r="C1046" s="11"/>
      <c r="D1046" s="11"/>
      <c r="E1046" s="11"/>
      <c r="F1046" s="11"/>
      <c r="G1046" s="11"/>
      <c r="H1046" s="22"/>
      <c r="I1046" s="22"/>
      <c r="J1046" s="22"/>
      <c r="K1046" s="22"/>
      <c r="L1046" s="22"/>
      <c r="M1046" s="22"/>
      <c r="N1046" s="22"/>
      <c r="O1046" s="22"/>
      <c r="P1046" s="22"/>
      <c r="Q1046" s="34"/>
      <c r="S1046" s="11"/>
      <c r="T1046" s="11"/>
    </row>
    <row r="1047" spans="1:20" x14ac:dyDescent="0.35">
      <c r="A1047" s="11"/>
      <c r="B1047" s="11"/>
      <c r="C1047" s="11"/>
      <c r="D1047" s="11"/>
      <c r="E1047" s="11"/>
      <c r="F1047" s="11"/>
      <c r="G1047" s="11"/>
      <c r="H1047" s="22"/>
      <c r="I1047" s="22"/>
      <c r="J1047" s="22"/>
      <c r="K1047" s="22"/>
      <c r="L1047" s="22"/>
      <c r="M1047" s="22"/>
      <c r="N1047" s="22"/>
      <c r="O1047" s="22"/>
      <c r="P1047" s="22"/>
      <c r="Q1047" s="34"/>
      <c r="S1047" s="11"/>
      <c r="T1047" s="11"/>
    </row>
    <row r="1048" spans="1:20" x14ac:dyDescent="0.35">
      <c r="A1048" s="11"/>
      <c r="B1048" s="11"/>
      <c r="C1048" s="11"/>
      <c r="D1048" s="11"/>
      <c r="E1048" s="11"/>
      <c r="F1048" s="11"/>
      <c r="G1048" s="11"/>
      <c r="H1048" s="22"/>
      <c r="I1048" s="22"/>
      <c r="J1048" s="22"/>
      <c r="K1048" s="22"/>
      <c r="L1048" s="22"/>
      <c r="M1048" s="22"/>
      <c r="N1048" s="22"/>
      <c r="O1048" s="22"/>
      <c r="P1048" s="22"/>
      <c r="Q1048" s="34"/>
      <c r="S1048" s="11"/>
      <c r="T1048" s="11"/>
    </row>
    <row r="1049" spans="1:20" x14ac:dyDescent="0.35">
      <c r="A1049" s="11"/>
      <c r="B1049" s="11"/>
      <c r="C1049" s="11"/>
      <c r="D1049" s="11"/>
      <c r="E1049" s="11"/>
      <c r="F1049" s="11"/>
      <c r="G1049" s="11"/>
      <c r="H1049" s="22"/>
      <c r="I1049" s="22"/>
      <c r="J1049" s="22"/>
      <c r="K1049" s="22"/>
      <c r="L1049" s="22"/>
      <c r="M1049" s="22"/>
      <c r="N1049" s="22"/>
      <c r="O1049" s="22"/>
      <c r="P1049" s="22"/>
      <c r="Q1049" s="34"/>
      <c r="S1049" s="11"/>
      <c r="T1049" s="11"/>
    </row>
    <row r="1050" spans="1:20" x14ac:dyDescent="0.35">
      <c r="A1050" s="11"/>
      <c r="B1050" s="11"/>
      <c r="C1050" s="11"/>
      <c r="D1050" s="11"/>
      <c r="E1050" s="11"/>
      <c r="F1050" s="11"/>
      <c r="G1050" s="11"/>
      <c r="H1050" s="22"/>
      <c r="I1050" s="22"/>
      <c r="J1050" s="22"/>
      <c r="K1050" s="22"/>
      <c r="L1050" s="22"/>
      <c r="M1050" s="22"/>
      <c r="N1050" s="22"/>
      <c r="O1050" s="22"/>
      <c r="P1050" s="22"/>
      <c r="Q1050" s="34"/>
      <c r="S1050" s="11"/>
      <c r="T1050" s="11"/>
    </row>
    <row r="1051" spans="1:20" x14ac:dyDescent="0.35">
      <c r="A1051" s="11"/>
      <c r="B1051" s="11"/>
      <c r="C1051" s="11"/>
      <c r="D1051" s="11"/>
      <c r="E1051" s="11"/>
      <c r="F1051" s="11"/>
      <c r="G1051" s="11"/>
      <c r="H1051" s="22"/>
      <c r="I1051" s="22"/>
      <c r="J1051" s="22"/>
      <c r="K1051" s="22"/>
      <c r="L1051" s="22"/>
      <c r="M1051" s="22"/>
      <c r="N1051" s="22"/>
      <c r="O1051" s="22"/>
      <c r="P1051" s="22"/>
      <c r="Q1051" s="34"/>
      <c r="S1051" s="11"/>
      <c r="T1051" s="11"/>
    </row>
    <row r="1052" spans="1:20" x14ac:dyDescent="0.35">
      <c r="A1052" s="11"/>
      <c r="B1052" s="11"/>
      <c r="C1052" s="11"/>
      <c r="D1052" s="11"/>
      <c r="E1052" s="11"/>
      <c r="F1052" s="11"/>
      <c r="G1052" s="11"/>
      <c r="H1052" s="22"/>
      <c r="I1052" s="22"/>
      <c r="J1052" s="22"/>
      <c r="K1052" s="22"/>
      <c r="L1052" s="22"/>
      <c r="M1052" s="22"/>
      <c r="N1052" s="22"/>
      <c r="O1052" s="22"/>
      <c r="P1052" s="22"/>
      <c r="Q1052" s="34"/>
      <c r="S1052" s="11"/>
      <c r="T1052" s="11"/>
    </row>
    <row r="1053" spans="1:20" x14ac:dyDescent="0.35">
      <c r="A1053" s="11"/>
      <c r="B1053" s="11"/>
      <c r="C1053" s="11"/>
      <c r="D1053" s="11"/>
      <c r="E1053" s="11"/>
      <c r="F1053" s="11"/>
      <c r="G1053" s="11"/>
      <c r="H1053" s="22"/>
      <c r="I1053" s="22"/>
      <c r="J1053" s="22"/>
      <c r="K1053" s="22"/>
      <c r="L1053" s="22"/>
      <c r="M1053" s="22"/>
      <c r="N1053" s="22"/>
      <c r="O1053" s="22"/>
      <c r="P1053" s="22"/>
      <c r="Q1053" s="34"/>
      <c r="S1053" s="11"/>
      <c r="T1053" s="11"/>
    </row>
    <row r="1054" spans="1:20" x14ac:dyDescent="0.35">
      <c r="A1054" s="11"/>
      <c r="B1054" s="11"/>
      <c r="C1054" s="11"/>
      <c r="D1054" s="11"/>
      <c r="E1054" s="11"/>
      <c r="F1054" s="11"/>
      <c r="G1054" s="11"/>
      <c r="H1054" s="22"/>
      <c r="I1054" s="22"/>
      <c r="J1054" s="22"/>
      <c r="K1054" s="22"/>
      <c r="L1054" s="22"/>
      <c r="M1054" s="22"/>
      <c r="N1054" s="22"/>
      <c r="O1054" s="22"/>
      <c r="P1054" s="22"/>
      <c r="Q1054" s="34"/>
      <c r="S1054" s="11"/>
      <c r="T1054" s="11"/>
    </row>
    <row r="1055" spans="1:20" x14ac:dyDescent="0.35">
      <c r="A1055" s="11"/>
      <c r="B1055" s="11"/>
      <c r="C1055" s="11"/>
      <c r="D1055" s="11"/>
      <c r="E1055" s="11"/>
      <c r="F1055" s="11"/>
      <c r="G1055" s="11"/>
      <c r="H1055" s="22"/>
      <c r="I1055" s="22"/>
      <c r="J1055" s="22"/>
      <c r="K1055" s="22"/>
      <c r="L1055" s="22"/>
      <c r="M1055" s="22"/>
      <c r="N1055" s="22"/>
      <c r="O1055" s="22"/>
      <c r="P1055" s="22"/>
      <c r="Q1055" s="34"/>
      <c r="S1055" s="11"/>
      <c r="T1055" s="11"/>
    </row>
    <row r="1056" spans="1:20" x14ac:dyDescent="0.35">
      <c r="A1056" s="11"/>
      <c r="B1056" s="11"/>
      <c r="C1056" s="11"/>
      <c r="D1056" s="11"/>
      <c r="E1056" s="11"/>
      <c r="F1056" s="11"/>
      <c r="G1056" s="11"/>
      <c r="H1056" s="22"/>
      <c r="I1056" s="22"/>
      <c r="J1056" s="22"/>
      <c r="K1056" s="22"/>
      <c r="L1056" s="22"/>
      <c r="M1056" s="22"/>
      <c r="N1056" s="22"/>
      <c r="O1056" s="22"/>
      <c r="P1056" s="22"/>
      <c r="Q1056" s="34"/>
      <c r="S1056" s="11"/>
      <c r="T1056" s="11"/>
    </row>
    <row r="1057" spans="1:20" x14ac:dyDescent="0.35">
      <c r="A1057" s="11"/>
      <c r="B1057" s="11"/>
      <c r="C1057" s="11"/>
      <c r="D1057" s="11"/>
      <c r="E1057" s="11"/>
      <c r="F1057" s="11"/>
      <c r="G1057" s="11"/>
      <c r="H1057" s="22"/>
      <c r="I1057" s="22"/>
      <c r="J1057" s="22"/>
      <c r="K1057" s="22"/>
      <c r="L1057" s="22"/>
      <c r="M1057" s="22"/>
      <c r="N1057" s="22"/>
      <c r="O1057" s="22"/>
      <c r="P1057" s="22"/>
      <c r="Q1057" s="34"/>
      <c r="S1057" s="11"/>
      <c r="T1057" s="11"/>
    </row>
    <row r="1058" spans="1:20" x14ac:dyDescent="0.35">
      <c r="A1058" s="11"/>
      <c r="B1058" s="11"/>
      <c r="C1058" s="11"/>
      <c r="D1058" s="11"/>
      <c r="E1058" s="11"/>
      <c r="F1058" s="11"/>
      <c r="G1058" s="11"/>
      <c r="H1058" s="22"/>
      <c r="I1058" s="22"/>
      <c r="J1058" s="22"/>
      <c r="K1058" s="22"/>
      <c r="L1058" s="22"/>
      <c r="M1058" s="22"/>
      <c r="N1058" s="22"/>
      <c r="O1058" s="22"/>
      <c r="P1058" s="22"/>
      <c r="Q1058" s="34"/>
      <c r="S1058" s="11"/>
      <c r="T1058" s="11"/>
    </row>
    <row r="1059" spans="1:20" x14ac:dyDescent="0.35">
      <c r="A1059" s="11"/>
      <c r="B1059" s="11"/>
      <c r="C1059" s="11"/>
      <c r="D1059" s="11"/>
      <c r="E1059" s="11"/>
      <c r="F1059" s="11"/>
      <c r="G1059" s="11"/>
      <c r="H1059" s="22"/>
      <c r="I1059" s="22"/>
      <c r="J1059" s="22"/>
      <c r="K1059" s="22"/>
      <c r="L1059" s="22"/>
      <c r="M1059" s="22"/>
      <c r="N1059" s="22"/>
      <c r="O1059" s="22"/>
      <c r="P1059" s="22"/>
      <c r="Q1059" s="34"/>
      <c r="S1059" s="11"/>
      <c r="T1059" s="11"/>
    </row>
    <row r="1060" spans="1:20" x14ac:dyDescent="0.35">
      <c r="A1060" s="11"/>
      <c r="B1060" s="11"/>
      <c r="C1060" s="11"/>
      <c r="D1060" s="11"/>
      <c r="E1060" s="11"/>
      <c r="F1060" s="11"/>
      <c r="G1060" s="11"/>
      <c r="H1060" s="22"/>
      <c r="I1060" s="22"/>
      <c r="J1060" s="22"/>
      <c r="K1060" s="22"/>
      <c r="L1060" s="22"/>
      <c r="M1060" s="22"/>
      <c r="N1060" s="22"/>
      <c r="O1060" s="22"/>
      <c r="P1060" s="22"/>
      <c r="Q1060" s="34"/>
      <c r="S1060" s="11"/>
      <c r="T1060" s="11"/>
    </row>
    <row r="1061" spans="1:20" x14ac:dyDescent="0.35">
      <c r="A1061" s="11"/>
      <c r="B1061" s="11"/>
      <c r="C1061" s="11"/>
      <c r="D1061" s="11"/>
      <c r="E1061" s="11"/>
      <c r="F1061" s="11"/>
      <c r="G1061" s="11"/>
      <c r="H1061" s="22"/>
      <c r="I1061" s="22"/>
      <c r="J1061" s="22"/>
      <c r="K1061" s="22"/>
      <c r="L1061" s="22"/>
      <c r="M1061" s="22"/>
      <c r="N1061" s="22"/>
      <c r="O1061" s="22"/>
      <c r="P1061" s="22"/>
      <c r="Q1061" s="34"/>
      <c r="S1061" s="11"/>
      <c r="T1061" s="11"/>
    </row>
    <row r="1062" spans="1:20" x14ac:dyDescent="0.35">
      <c r="A1062" s="11"/>
      <c r="B1062" s="11"/>
      <c r="C1062" s="11"/>
      <c r="D1062" s="11"/>
      <c r="E1062" s="11"/>
      <c r="F1062" s="11"/>
      <c r="G1062" s="11"/>
      <c r="H1062" s="22"/>
      <c r="I1062" s="22"/>
      <c r="J1062" s="22"/>
      <c r="K1062" s="22"/>
      <c r="L1062" s="22"/>
      <c r="M1062" s="22"/>
      <c r="N1062" s="22"/>
      <c r="O1062" s="22"/>
      <c r="P1062" s="22"/>
      <c r="Q1062" s="34"/>
      <c r="S1062" s="11"/>
      <c r="T1062" s="11"/>
    </row>
    <row r="1063" spans="1:20" x14ac:dyDescent="0.35">
      <c r="A1063" s="11"/>
      <c r="B1063" s="11"/>
      <c r="C1063" s="11"/>
      <c r="D1063" s="11"/>
      <c r="E1063" s="11"/>
      <c r="F1063" s="11"/>
      <c r="G1063" s="11"/>
      <c r="H1063" s="22"/>
      <c r="I1063" s="22"/>
      <c r="J1063" s="22"/>
      <c r="K1063" s="22"/>
      <c r="L1063" s="22"/>
      <c r="M1063" s="22"/>
      <c r="N1063" s="22"/>
      <c r="O1063" s="22"/>
      <c r="P1063" s="22"/>
      <c r="Q1063" s="34"/>
      <c r="S1063" s="11"/>
      <c r="T1063" s="11"/>
    </row>
    <row r="1064" spans="1:20" x14ac:dyDescent="0.35">
      <c r="A1064" s="11"/>
      <c r="B1064" s="11"/>
      <c r="C1064" s="11"/>
      <c r="D1064" s="11"/>
      <c r="E1064" s="11"/>
      <c r="F1064" s="11"/>
      <c r="G1064" s="11"/>
      <c r="H1064" s="22"/>
      <c r="I1064" s="22"/>
      <c r="J1064" s="22"/>
      <c r="K1064" s="22"/>
      <c r="L1064" s="22"/>
      <c r="M1064" s="22"/>
      <c r="N1064" s="22"/>
      <c r="O1064" s="22"/>
      <c r="P1064" s="22"/>
      <c r="Q1064" s="34"/>
      <c r="S1064" s="11"/>
      <c r="T1064" s="11"/>
    </row>
    <row r="1065" spans="1:20" x14ac:dyDescent="0.35">
      <c r="A1065" s="11"/>
      <c r="B1065" s="11"/>
      <c r="C1065" s="11"/>
      <c r="D1065" s="11"/>
      <c r="E1065" s="11"/>
      <c r="F1065" s="11"/>
      <c r="G1065" s="11"/>
      <c r="H1065" s="22"/>
      <c r="I1065" s="22"/>
      <c r="J1065" s="22"/>
      <c r="K1065" s="22"/>
      <c r="L1065" s="22"/>
      <c r="M1065" s="22"/>
      <c r="N1065" s="22"/>
      <c r="O1065" s="22"/>
      <c r="P1065" s="22"/>
      <c r="Q1065" s="34"/>
      <c r="S1065" s="11"/>
      <c r="T1065" s="11"/>
    </row>
    <row r="1066" spans="1:20" x14ac:dyDescent="0.35">
      <c r="A1066" s="11"/>
      <c r="B1066" s="11"/>
      <c r="C1066" s="11"/>
      <c r="D1066" s="11"/>
      <c r="E1066" s="11"/>
      <c r="F1066" s="11"/>
      <c r="G1066" s="11"/>
      <c r="H1066" s="22"/>
      <c r="I1066" s="22"/>
      <c r="J1066" s="22"/>
      <c r="K1066" s="22"/>
      <c r="L1066" s="22"/>
      <c r="M1066" s="22"/>
      <c r="N1066" s="22"/>
      <c r="O1066" s="22"/>
      <c r="P1066" s="22"/>
      <c r="Q1066" s="34"/>
      <c r="S1066" s="11"/>
      <c r="T1066" s="11"/>
    </row>
    <row r="1067" spans="1:20" x14ac:dyDescent="0.35">
      <c r="A1067" s="11"/>
      <c r="B1067" s="11"/>
      <c r="C1067" s="11"/>
      <c r="D1067" s="11"/>
      <c r="E1067" s="11"/>
      <c r="F1067" s="11"/>
      <c r="G1067" s="11"/>
      <c r="H1067" s="22"/>
      <c r="I1067" s="22"/>
      <c r="J1067" s="22"/>
      <c r="K1067" s="22"/>
      <c r="L1067" s="22"/>
      <c r="M1067" s="22"/>
      <c r="N1067" s="22"/>
      <c r="O1067" s="22"/>
      <c r="P1067" s="22"/>
      <c r="Q1067" s="34"/>
      <c r="S1067" s="11"/>
      <c r="T1067" s="11"/>
    </row>
    <row r="1068" spans="1:20" x14ac:dyDescent="0.35">
      <c r="A1068" s="11"/>
      <c r="B1068" s="11"/>
      <c r="C1068" s="11"/>
      <c r="D1068" s="11"/>
      <c r="E1068" s="11"/>
      <c r="F1068" s="11"/>
      <c r="G1068" s="11"/>
      <c r="H1068" s="22"/>
      <c r="I1068" s="22"/>
      <c r="J1068" s="22"/>
      <c r="K1068" s="22"/>
      <c r="L1068" s="22"/>
      <c r="M1068" s="22"/>
      <c r="N1068" s="22"/>
      <c r="O1068" s="22"/>
      <c r="P1068" s="22"/>
      <c r="Q1068" s="34"/>
      <c r="S1068" s="11"/>
      <c r="T1068" s="11"/>
    </row>
    <row r="1069" spans="1:20" x14ac:dyDescent="0.35">
      <c r="A1069" s="11"/>
      <c r="B1069" s="11"/>
      <c r="C1069" s="11"/>
      <c r="D1069" s="11"/>
      <c r="E1069" s="11"/>
      <c r="F1069" s="11"/>
      <c r="G1069" s="11"/>
      <c r="H1069" s="22"/>
      <c r="I1069" s="22"/>
      <c r="J1069" s="22"/>
      <c r="K1069" s="22"/>
      <c r="L1069" s="22"/>
      <c r="M1069" s="22"/>
      <c r="N1069" s="22"/>
      <c r="O1069" s="22"/>
      <c r="P1069" s="22"/>
      <c r="Q1069" s="34"/>
      <c r="S1069" s="11"/>
      <c r="T1069" s="11"/>
    </row>
    <row r="1070" spans="1:20" x14ac:dyDescent="0.35">
      <c r="A1070" s="11"/>
      <c r="B1070" s="11"/>
      <c r="C1070" s="11"/>
      <c r="D1070" s="11"/>
      <c r="E1070" s="11"/>
      <c r="F1070" s="11"/>
      <c r="G1070" s="11"/>
      <c r="H1070" s="22"/>
      <c r="I1070" s="22"/>
      <c r="J1070" s="22"/>
      <c r="K1070" s="22"/>
      <c r="L1070" s="22"/>
      <c r="M1070" s="22"/>
      <c r="N1070" s="22"/>
      <c r="O1070" s="22"/>
      <c r="P1070" s="22"/>
      <c r="Q1070" s="34"/>
      <c r="S1070" s="11"/>
      <c r="T1070" s="11"/>
    </row>
    <row r="1071" spans="1:20" x14ac:dyDescent="0.35">
      <c r="A1071" s="11"/>
      <c r="B1071" s="11"/>
      <c r="C1071" s="11"/>
      <c r="D1071" s="11"/>
      <c r="E1071" s="11"/>
      <c r="F1071" s="11"/>
      <c r="G1071" s="11"/>
      <c r="H1071" s="22"/>
      <c r="I1071" s="22"/>
      <c r="J1071" s="22"/>
      <c r="K1071" s="22"/>
      <c r="L1071" s="22"/>
      <c r="M1071" s="22"/>
      <c r="N1071" s="22"/>
      <c r="O1071" s="22"/>
      <c r="P1071" s="22"/>
      <c r="Q1071" s="34"/>
      <c r="S1071" s="11"/>
      <c r="T1071" s="11"/>
    </row>
    <row r="1072" spans="1:20" x14ac:dyDescent="0.35">
      <c r="A1072" s="11"/>
      <c r="B1072" s="11"/>
      <c r="C1072" s="11"/>
      <c r="D1072" s="11"/>
      <c r="E1072" s="11"/>
      <c r="F1072" s="11"/>
      <c r="G1072" s="11"/>
      <c r="H1072" s="22"/>
      <c r="I1072" s="22"/>
      <c r="J1072" s="22"/>
      <c r="K1072" s="22"/>
      <c r="L1072" s="22"/>
      <c r="M1072" s="22"/>
      <c r="N1072" s="22"/>
      <c r="O1072" s="22"/>
      <c r="P1072" s="22"/>
      <c r="Q1072" s="34"/>
      <c r="S1072" s="11"/>
      <c r="T1072" s="11"/>
    </row>
    <row r="1073" spans="1:20" x14ac:dyDescent="0.35">
      <c r="A1073" s="11"/>
      <c r="B1073" s="11"/>
      <c r="C1073" s="11"/>
      <c r="D1073" s="11"/>
      <c r="E1073" s="11"/>
      <c r="F1073" s="11"/>
      <c r="G1073" s="11"/>
      <c r="H1073" s="22"/>
      <c r="I1073" s="22"/>
      <c r="J1073" s="22"/>
      <c r="K1073" s="22"/>
      <c r="L1073" s="22"/>
      <c r="M1073" s="22"/>
      <c r="N1073" s="22"/>
      <c r="O1073" s="22"/>
      <c r="P1073" s="22"/>
      <c r="Q1073" s="34"/>
      <c r="S1073" s="11"/>
      <c r="T1073" s="11"/>
    </row>
    <row r="1074" spans="1:20" x14ac:dyDescent="0.35">
      <c r="A1074" s="11"/>
      <c r="B1074" s="11"/>
      <c r="C1074" s="11"/>
      <c r="D1074" s="11"/>
      <c r="E1074" s="11"/>
      <c r="F1074" s="11"/>
      <c r="G1074" s="11"/>
      <c r="H1074" s="22"/>
      <c r="I1074" s="22"/>
      <c r="J1074" s="22"/>
      <c r="K1074" s="22"/>
      <c r="L1074" s="22"/>
      <c r="M1074" s="22"/>
      <c r="N1074" s="22"/>
      <c r="O1074" s="22"/>
      <c r="P1074" s="22"/>
      <c r="Q1074" s="34"/>
      <c r="S1074" s="11"/>
      <c r="T1074" s="11"/>
    </row>
    <row r="1075" spans="1:20" x14ac:dyDescent="0.35">
      <c r="A1075" s="11"/>
      <c r="B1075" s="11"/>
      <c r="C1075" s="11"/>
      <c r="D1075" s="11"/>
      <c r="E1075" s="11"/>
      <c r="F1075" s="11"/>
      <c r="G1075" s="11"/>
      <c r="H1075" s="22"/>
      <c r="I1075" s="22"/>
      <c r="J1075" s="22"/>
      <c r="K1075" s="22"/>
      <c r="L1075" s="22"/>
      <c r="M1075" s="22"/>
      <c r="N1075" s="22"/>
      <c r="O1075" s="22"/>
      <c r="P1075" s="22"/>
      <c r="Q1075" s="34"/>
      <c r="S1075" s="11"/>
      <c r="T1075" s="11"/>
    </row>
    <row r="1076" spans="1:20" x14ac:dyDescent="0.35">
      <c r="A1076" s="11"/>
      <c r="B1076" s="11"/>
      <c r="C1076" s="11"/>
      <c r="D1076" s="11"/>
      <c r="E1076" s="11"/>
      <c r="F1076" s="11"/>
      <c r="G1076" s="11"/>
      <c r="H1076" s="22"/>
      <c r="I1076" s="22"/>
      <c r="J1076" s="22"/>
      <c r="K1076" s="22"/>
      <c r="L1076" s="22"/>
      <c r="M1076" s="22"/>
      <c r="N1076" s="22"/>
      <c r="O1076" s="22"/>
      <c r="P1076" s="22"/>
      <c r="Q1076" s="34"/>
      <c r="S1076" s="11"/>
      <c r="T1076" s="11"/>
    </row>
    <row r="1077" spans="1:20" x14ac:dyDescent="0.35">
      <c r="A1077" s="11"/>
      <c r="B1077" s="11"/>
      <c r="C1077" s="11"/>
      <c r="D1077" s="11"/>
      <c r="E1077" s="11"/>
      <c r="F1077" s="11"/>
      <c r="G1077" s="11"/>
      <c r="H1077" s="22"/>
      <c r="I1077" s="22"/>
      <c r="J1077" s="22"/>
      <c r="K1077" s="22"/>
      <c r="L1077" s="22"/>
      <c r="M1077" s="22"/>
      <c r="N1077" s="22"/>
      <c r="O1077" s="22"/>
      <c r="P1077" s="22"/>
      <c r="Q1077" s="34"/>
      <c r="S1077" s="11"/>
      <c r="T1077" s="11"/>
    </row>
    <row r="1078" spans="1:20" x14ac:dyDescent="0.35">
      <c r="A1078" s="11"/>
      <c r="B1078" s="11"/>
      <c r="C1078" s="11"/>
      <c r="D1078" s="11"/>
      <c r="E1078" s="11"/>
      <c r="F1078" s="11"/>
      <c r="G1078" s="11"/>
      <c r="H1078" s="22"/>
      <c r="I1078" s="22"/>
      <c r="J1078" s="22"/>
      <c r="K1078" s="22"/>
      <c r="L1078" s="22"/>
      <c r="M1078" s="22"/>
      <c r="N1078" s="22"/>
      <c r="O1078" s="22"/>
      <c r="P1078" s="22"/>
      <c r="Q1078" s="34"/>
      <c r="S1078" s="11"/>
      <c r="T1078" s="11"/>
    </row>
    <row r="1079" spans="1:20" x14ac:dyDescent="0.35">
      <c r="A1079" s="11"/>
      <c r="B1079" s="11"/>
      <c r="C1079" s="11"/>
      <c r="D1079" s="11"/>
      <c r="E1079" s="11"/>
      <c r="F1079" s="11"/>
      <c r="G1079" s="11"/>
      <c r="H1079" s="22"/>
      <c r="I1079" s="22"/>
      <c r="J1079" s="22"/>
      <c r="K1079" s="22"/>
      <c r="L1079" s="22"/>
      <c r="M1079" s="22"/>
      <c r="N1079" s="22"/>
      <c r="O1079" s="22"/>
      <c r="P1079" s="22"/>
      <c r="Q1079" s="34"/>
      <c r="S1079" s="11"/>
      <c r="T1079" s="11"/>
    </row>
    <row r="1080" spans="1:20" x14ac:dyDescent="0.35">
      <c r="A1080" s="11"/>
      <c r="B1080" s="11"/>
      <c r="C1080" s="11"/>
      <c r="D1080" s="11"/>
      <c r="E1080" s="11"/>
      <c r="F1080" s="11"/>
      <c r="G1080" s="11"/>
      <c r="H1080" s="22"/>
      <c r="I1080" s="22"/>
      <c r="J1080" s="22"/>
      <c r="K1080" s="22"/>
      <c r="L1080" s="22"/>
      <c r="M1080" s="22"/>
      <c r="N1080" s="22"/>
      <c r="O1080" s="22"/>
      <c r="P1080" s="22"/>
      <c r="Q1080" s="34"/>
      <c r="S1080" s="11"/>
      <c r="T1080" s="11"/>
    </row>
    <row r="1081" spans="1:20" x14ac:dyDescent="0.35">
      <c r="A1081" s="11"/>
      <c r="B1081" s="11"/>
      <c r="C1081" s="11"/>
      <c r="D1081" s="11"/>
      <c r="E1081" s="11"/>
      <c r="F1081" s="11"/>
      <c r="G1081" s="11"/>
      <c r="H1081" s="22"/>
      <c r="I1081" s="22"/>
      <c r="J1081" s="22"/>
      <c r="K1081" s="22"/>
      <c r="L1081" s="22"/>
      <c r="M1081" s="22"/>
      <c r="N1081" s="22"/>
      <c r="O1081" s="22"/>
      <c r="P1081" s="22"/>
      <c r="Q1081" s="34"/>
      <c r="S1081" s="11"/>
      <c r="T1081" s="11"/>
    </row>
    <row r="1082" spans="1:20" x14ac:dyDescent="0.35">
      <c r="A1082" s="11"/>
      <c r="B1082" s="11"/>
      <c r="C1082" s="11"/>
      <c r="D1082" s="11"/>
      <c r="E1082" s="11"/>
      <c r="F1082" s="11"/>
      <c r="G1082" s="11"/>
      <c r="H1082" s="22"/>
      <c r="I1082" s="22"/>
      <c r="J1082" s="22"/>
      <c r="K1082" s="22"/>
      <c r="L1082" s="22"/>
      <c r="M1082" s="22"/>
      <c r="N1082" s="22"/>
      <c r="O1082" s="22"/>
      <c r="P1082" s="22"/>
      <c r="Q1082" s="34"/>
      <c r="S1082" s="11"/>
      <c r="T1082" s="11"/>
    </row>
    <row r="1083" spans="1:20" x14ac:dyDescent="0.35">
      <c r="A1083" s="11"/>
      <c r="B1083" s="11"/>
      <c r="C1083" s="11"/>
      <c r="D1083" s="11"/>
      <c r="E1083" s="11"/>
      <c r="F1083" s="11"/>
      <c r="G1083" s="11"/>
      <c r="H1083" s="22"/>
      <c r="I1083" s="22"/>
      <c r="J1083" s="22"/>
      <c r="K1083" s="22"/>
      <c r="L1083" s="22"/>
      <c r="M1083" s="22"/>
      <c r="N1083" s="22"/>
      <c r="O1083" s="22"/>
      <c r="P1083" s="22"/>
      <c r="Q1083" s="34"/>
      <c r="S1083" s="11"/>
      <c r="T1083" s="11"/>
    </row>
    <row r="1084" spans="1:20" x14ac:dyDescent="0.35">
      <c r="A1084" s="11"/>
      <c r="B1084" s="11"/>
      <c r="C1084" s="11"/>
      <c r="D1084" s="11"/>
      <c r="E1084" s="11"/>
      <c r="F1084" s="11"/>
      <c r="G1084" s="11"/>
      <c r="H1084" s="22"/>
      <c r="I1084" s="22"/>
      <c r="J1084" s="22"/>
      <c r="K1084" s="22"/>
      <c r="L1084" s="22"/>
      <c r="M1084" s="22"/>
      <c r="N1084" s="22"/>
      <c r="O1084" s="22"/>
      <c r="P1084" s="22"/>
      <c r="Q1084" s="34"/>
      <c r="S1084" s="11"/>
      <c r="T1084" s="11"/>
    </row>
    <row r="1085" spans="1:20" x14ac:dyDescent="0.35">
      <c r="A1085" s="11"/>
      <c r="B1085" s="11"/>
      <c r="C1085" s="11"/>
      <c r="D1085" s="11"/>
      <c r="E1085" s="11"/>
      <c r="F1085" s="11"/>
      <c r="G1085" s="11"/>
      <c r="H1085" s="22"/>
      <c r="I1085" s="22"/>
      <c r="J1085" s="22"/>
      <c r="K1085" s="22"/>
      <c r="L1085" s="22"/>
      <c r="M1085" s="22"/>
      <c r="N1085" s="22"/>
      <c r="O1085" s="22"/>
      <c r="P1085" s="22"/>
      <c r="Q1085" s="34"/>
      <c r="S1085" s="11"/>
      <c r="T1085" s="11"/>
    </row>
    <row r="1086" spans="1:20" x14ac:dyDescent="0.35">
      <c r="A1086" s="11"/>
      <c r="B1086" s="11"/>
      <c r="C1086" s="11"/>
      <c r="D1086" s="11"/>
      <c r="E1086" s="11"/>
      <c r="F1086" s="11"/>
      <c r="G1086" s="11"/>
      <c r="H1086" s="22"/>
      <c r="I1086" s="22"/>
      <c r="J1086" s="22"/>
      <c r="K1086" s="22"/>
      <c r="L1086" s="22"/>
      <c r="M1086" s="22"/>
      <c r="N1086" s="22"/>
      <c r="O1086" s="22"/>
      <c r="P1086" s="22"/>
      <c r="Q1086" s="34"/>
      <c r="S1086" s="11"/>
      <c r="T1086" s="11"/>
    </row>
    <row r="1087" spans="1:20" x14ac:dyDescent="0.35">
      <c r="A1087" s="11"/>
      <c r="B1087" s="11"/>
      <c r="C1087" s="11"/>
      <c r="D1087" s="11"/>
      <c r="E1087" s="11"/>
      <c r="F1087" s="11"/>
      <c r="G1087" s="11"/>
      <c r="H1087" s="22"/>
      <c r="I1087" s="22"/>
      <c r="J1087" s="22"/>
      <c r="K1087" s="22"/>
      <c r="L1087" s="22"/>
      <c r="M1087" s="22"/>
      <c r="N1087" s="22"/>
      <c r="O1087" s="22"/>
      <c r="P1087" s="22"/>
      <c r="Q1087" s="34"/>
      <c r="S1087" s="11"/>
      <c r="T1087" s="11"/>
    </row>
    <row r="1088" spans="1:20" x14ac:dyDescent="0.35">
      <c r="A1088" s="11"/>
      <c r="B1088" s="11"/>
      <c r="C1088" s="11"/>
      <c r="D1088" s="11"/>
      <c r="E1088" s="11"/>
      <c r="F1088" s="11"/>
      <c r="G1088" s="11"/>
      <c r="H1088" s="22"/>
      <c r="I1088" s="22"/>
      <c r="J1088" s="22"/>
      <c r="K1088" s="22"/>
      <c r="L1088" s="22"/>
      <c r="M1088" s="22"/>
      <c r="N1088" s="22"/>
      <c r="O1088" s="22"/>
      <c r="P1088" s="22"/>
      <c r="Q1088" s="34"/>
      <c r="S1088" s="11"/>
      <c r="T1088" s="11"/>
    </row>
    <row r="1089" spans="1:20" x14ac:dyDescent="0.35">
      <c r="A1089" s="11"/>
      <c r="B1089" s="11"/>
      <c r="C1089" s="11"/>
      <c r="D1089" s="11"/>
      <c r="E1089" s="11"/>
      <c r="F1089" s="11"/>
      <c r="G1089" s="11"/>
      <c r="H1089" s="22"/>
      <c r="I1089" s="22"/>
      <c r="J1089" s="22"/>
      <c r="K1089" s="22"/>
      <c r="L1089" s="22"/>
      <c r="M1089" s="22"/>
      <c r="N1089" s="22"/>
      <c r="O1089" s="22"/>
      <c r="P1089" s="22"/>
      <c r="Q1089" s="34"/>
      <c r="S1089" s="11"/>
      <c r="T1089" s="11"/>
    </row>
    <row r="1090" spans="1:20" x14ac:dyDescent="0.35">
      <c r="A1090" s="11"/>
      <c r="B1090" s="11"/>
      <c r="C1090" s="11"/>
      <c r="D1090" s="11"/>
      <c r="E1090" s="11"/>
      <c r="F1090" s="11"/>
      <c r="G1090" s="11"/>
      <c r="H1090" s="22"/>
      <c r="I1090" s="22"/>
      <c r="J1090" s="22"/>
      <c r="K1090" s="22"/>
      <c r="L1090" s="22"/>
      <c r="M1090" s="22"/>
      <c r="N1090" s="22"/>
      <c r="O1090" s="22"/>
      <c r="P1090" s="22"/>
      <c r="Q1090" s="34"/>
      <c r="S1090" s="11"/>
      <c r="T1090" s="11"/>
    </row>
    <row r="1091" spans="1:20" x14ac:dyDescent="0.35">
      <c r="A1091" s="11"/>
      <c r="B1091" s="11"/>
      <c r="C1091" s="11"/>
      <c r="D1091" s="11"/>
      <c r="E1091" s="11"/>
      <c r="F1091" s="11"/>
      <c r="G1091" s="11"/>
      <c r="H1091" s="22"/>
      <c r="I1091" s="22"/>
      <c r="J1091" s="22"/>
      <c r="K1091" s="22"/>
      <c r="L1091" s="22"/>
      <c r="M1091" s="22"/>
      <c r="N1091" s="22"/>
      <c r="O1091" s="22"/>
      <c r="P1091" s="22"/>
      <c r="Q1091" s="34"/>
      <c r="S1091" s="11"/>
      <c r="T1091" s="11"/>
    </row>
    <row r="1092" spans="1:20" x14ac:dyDescent="0.35">
      <c r="A1092" s="11"/>
      <c r="B1092" s="11"/>
      <c r="C1092" s="11"/>
      <c r="D1092" s="11"/>
      <c r="E1092" s="11"/>
      <c r="F1092" s="11"/>
      <c r="G1092" s="11"/>
      <c r="H1092" s="22"/>
      <c r="I1092" s="22"/>
      <c r="J1092" s="22"/>
      <c r="K1092" s="22"/>
      <c r="L1092" s="22"/>
      <c r="M1092" s="22"/>
      <c r="N1092" s="22"/>
      <c r="O1092" s="22"/>
      <c r="P1092" s="22"/>
      <c r="Q1092" s="34"/>
      <c r="S1092" s="11"/>
      <c r="T1092" s="11"/>
    </row>
    <row r="1093" spans="1:20" x14ac:dyDescent="0.35">
      <c r="A1093" s="11"/>
      <c r="B1093" s="11"/>
      <c r="C1093" s="11"/>
      <c r="D1093" s="11"/>
      <c r="E1093" s="11"/>
      <c r="F1093" s="11"/>
      <c r="G1093" s="11"/>
      <c r="H1093" s="22"/>
      <c r="I1093" s="22"/>
      <c r="J1093" s="22"/>
      <c r="K1093" s="22"/>
      <c r="L1093" s="22"/>
      <c r="M1093" s="22"/>
      <c r="N1093" s="22"/>
      <c r="O1093" s="22"/>
      <c r="P1093" s="22"/>
      <c r="Q1093" s="34"/>
      <c r="S1093" s="11"/>
      <c r="T1093" s="11"/>
    </row>
    <row r="1094" spans="1:20" x14ac:dyDescent="0.35">
      <c r="A1094" s="11"/>
      <c r="B1094" s="11"/>
      <c r="C1094" s="11"/>
      <c r="D1094" s="11"/>
      <c r="E1094" s="11"/>
      <c r="F1094" s="11"/>
      <c r="G1094" s="11"/>
      <c r="H1094" s="22"/>
      <c r="I1094" s="22"/>
      <c r="J1094" s="22"/>
      <c r="K1094" s="22"/>
      <c r="L1094" s="22"/>
      <c r="M1094" s="22"/>
      <c r="N1094" s="22"/>
      <c r="O1094" s="22"/>
      <c r="P1094" s="22"/>
      <c r="Q1094" s="34"/>
      <c r="S1094" s="11"/>
      <c r="T1094" s="11"/>
    </row>
    <row r="1095" spans="1:20" x14ac:dyDescent="0.35">
      <c r="A1095" s="11"/>
      <c r="B1095" s="11"/>
      <c r="C1095" s="11"/>
      <c r="D1095" s="11"/>
      <c r="E1095" s="11"/>
      <c r="F1095" s="11"/>
      <c r="G1095" s="11"/>
      <c r="H1095" s="22"/>
      <c r="I1095" s="22"/>
      <c r="J1095" s="22"/>
      <c r="K1095" s="22"/>
      <c r="L1095" s="22"/>
      <c r="M1095" s="22"/>
      <c r="N1095" s="22"/>
      <c r="O1095" s="22"/>
      <c r="P1095" s="22"/>
      <c r="Q1095" s="34"/>
      <c r="S1095" s="11"/>
      <c r="T1095" s="11"/>
    </row>
    <row r="1096" spans="1:20" x14ac:dyDescent="0.35">
      <c r="A1096" s="11"/>
      <c r="B1096" s="11"/>
      <c r="C1096" s="11"/>
      <c r="D1096" s="11"/>
      <c r="E1096" s="11"/>
      <c r="F1096" s="11"/>
      <c r="G1096" s="11"/>
      <c r="H1096" s="22"/>
      <c r="I1096" s="22"/>
      <c r="J1096" s="22"/>
      <c r="K1096" s="22"/>
      <c r="L1096" s="22"/>
      <c r="M1096" s="22"/>
      <c r="N1096" s="22"/>
      <c r="O1096" s="22"/>
      <c r="P1096" s="22"/>
      <c r="Q1096" s="34"/>
      <c r="S1096" s="11"/>
      <c r="T1096" s="11"/>
    </row>
    <row r="1097" spans="1:20" x14ac:dyDescent="0.35">
      <c r="A1097" s="11"/>
      <c r="B1097" s="11"/>
      <c r="C1097" s="11"/>
      <c r="D1097" s="11"/>
      <c r="E1097" s="11"/>
      <c r="F1097" s="11"/>
      <c r="G1097" s="11"/>
      <c r="H1097" s="22"/>
      <c r="I1097" s="22"/>
      <c r="J1097" s="22"/>
      <c r="K1097" s="22"/>
      <c r="L1097" s="22"/>
      <c r="M1097" s="22"/>
      <c r="N1097" s="22"/>
      <c r="O1097" s="22"/>
      <c r="P1097" s="22"/>
      <c r="Q1097" s="34"/>
      <c r="S1097" s="11"/>
      <c r="T1097" s="11"/>
    </row>
    <row r="1098" spans="1:20" x14ac:dyDescent="0.35">
      <c r="A1098" s="11"/>
      <c r="B1098" s="11"/>
      <c r="C1098" s="11"/>
      <c r="D1098" s="11"/>
      <c r="E1098" s="11"/>
      <c r="F1098" s="11"/>
      <c r="G1098" s="11"/>
      <c r="H1098" s="22"/>
      <c r="I1098" s="22"/>
      <c r="J1098" s="22"/>
      <c r="K1098" s="22"/>
      <c r="L1098" s="22"/>
      <c r="M1098" s="22"/>
      <c r="N1098" s="22"/>
      <c r="O1098" s="22"/>
      <c r="P1098" s="22"/>
      <c r="Q1098" s="34"/>
      <c r="S1098" s="11"/>
      <c r="T1098" s="11"/>
    </row>
    <row r="1099" spans="1:20" x14ac:dyDescent="0.35">
      <c r="A1099" s="11"/>
      <c r="B1099" s="11"/>
      <c r="C1099" s="11"/>
      <c r="D1099" s="11"/>
      <c r="E1099" s="11"/>
      <c r="F1099" s="11"/>
      <c r="G1099" s="11"/>
      <c r="H1099" s="22"/>
      <c r="I1099" s="22"/>
      <c r="J1099" s="22"/>
      <c r="K1099" s="22"/>
      <c r="L1099" s="22"/>
      <c r="M1099" s="22"/>
      <c r="N1099" s="22"/>
      <c r="O1099" s="22"/>
      <c r="P1099" s="22"/>
      <c r="Q1099" s="34"/>
      <c r="S1099" s="11"/>
      <c r="T1099" s="11"/>
    </row>
    <row r="1100" spans="1:20" x14ac:dyDescent="0.35">
      <c r="A1100" s="11"/>
      <c r="B1100" s="11"/>
      <c r="C1100" s="11"/>
      <c r="D1100" s="11"/>
      <c r="E1100" s="11"/>
      <c r="F1100" s="11"/>
      <c r="G1100" s="11"/>
      <c r="H1100" s="22"/>
      <c r="I1100" s="22"/>
      <c r="J1100" s="22"/>
      <c r="K1100" s="22"/>
      <c r="L1100" s="22"/>
      <c r="M1100" s="22"/>
      <c r="N1100" s="22"/>
      <c r="O1100" s="22"/>
      <c r="P1100" s="22"/>
      <c r="Q1100" s="34"/>
      <c r="S1100" s="11"/>
      <c r="T1100" s="11"/>
    </row>
    <row r="1101" spans="1:20" x14ac:dyDescent="0.35">
      <c r="A1101" s="11"/>
      <c r="B1101" s="11"/>
      <c r="C1101" s="11"/>
      <c r="D1101" s="11"/>
      <c r="E1101" s="11"/>
      <c r="F1101" s="11"/>
      <c r="G1101" s="11"/>
      <c r="H1101" s="22"/>
      <c r="I1101" s="22"/>
      <c r="J1101" s="22"/>
      <c r="K1101" s="22"/>
      <c r="L1101" s="22"/>
      <c r="M1101" s="22"/>
      <c r="N1101" s="22"/>
      <c r="O1101" s="22"/>
      <c r="P1101" s="22"/>
      <c r="Q1101" s="34"/>
      <c r="S1101" s="11"/>
      <c r="T1101" s="11"/>
    </row>
    <row r="1102" spans="1:20" x14ac:dyDescent="0.35">
      <c r="A1102" s="11"/>
      <c r="B1102" s="11"/>
      <c r="C1102" s="11"/>
      <c r="D1102" s="11"/>
      <c r="E1102" s="11"/>
      <c r="F1102" s="11"/>
      <c r="G1102" s="11"/>
      <c r="H1102" s="22"/>
      <c r="I1102" s="22"/>
      <c r="J1102" s="22"/>
      <c r="K1102" s="22"/>
      <c r="L1102" s="22"/>
      <c r="M1102" s="22"/>
      <c r="N1102" s="22"/>
      <c r="O1102" s="22"/>
      <c r="P1102" s="22"/>
      <c r="Q1102" s="34"/>
      <c r="S1102" s="11"/>
      <c r="T1102" s="11"/>
    </row>
    <row r="1103" spans="1:20" x14ac:dyDescent="0.35">
      <c r="A1103" s="11"/>
      <c r="B1103" s="11"/>
      <c r="C1103" s="11"/>
      <c r="D1103" s="11"/>
      <c r="E1103" s="11"/>
      <c r="F1103" s="11"/>
      <c r="G1103" s="11"/>
      <c r="H1103" s="22"/>
      <c r="I1103" s="22"/>
      <c r="J1103" s="22"/>
      <c r="K1103" s="22"/>
      <c r="L1103" s="22"/>
      <c r="M1103" s="22"/>
      <c r="N1103" s="22"/>
      <c r="O1103" s="22"/>
      <c r="P1103" s="22"/>
      <c r="Q1103" s="34"/>
      <c r="S1103" s="11"/>
      <c r="T1103" s="11"/>
    </row>
    <row r="1104" spans="1:20" x14ac:dyDescent="0.35">
      <c r="A1104" s="11"/>
      <c r="B1104" s="11"/>
      <c r="C1104" s="11"/>
      <c r="D1104" s="11"/>
      <c r="E1104" s="11"/>
      <c r="F1104" s="11"/>
      <c r="G1104" s="11"/>
      <c r="H1104" s="22"/>
      <c r="I1104" s="22"/>
      <c r="J1104" s="22"/>
      <c r="K1104" s="22"/>
      <c r="L1104" s="22"/>
      <c r="M1104" s="22"/>
      <c r="N1104" s="22"/>
      <c r="O1104" s="22"/>
      <c r="P1104" s="22"/>
      <c r="Q1104" s="34"/>
      <c r="S1104" s="11"/>
      <c r="T1104" s="11"/>
    </row>
    <row r="1105" spans="1:20" x14ac:dyDescent="0.35">
      <c r="A1105" s="11"/>
      <c r="B1105" s="11"/>
      <c r="C1105" s="11"/>
      <c r="D1105" s="11"/>
      <c r="E1105" s="11"/>
      <c r="F1105" s="11"/>
      <c r="G1105" s="11"/>
      <c r="H1105" s="22"/>
      <c r="I1105" s="22"/>
      <c r="J1105" s="22"/>
      <c r="K1105" s="22"/>
      <c r="L1105" s="22"/>
      <c r="M1105" s="22"/>
      <c r="N1105" s="22"/>
      <c r="O1105" s="22"/>
      <c r="P1105" s="22"/>
      <c r="Q1105" s="34"/>
      <c r="S1105" s="11"/>
      <c r="T1105" s="11"/>
    </row>
    <row r="1106" spans="1:20" x14ac:dyDescent="0.35">
      <c r="A1106" s="11"/>
      <c r="B1106" s="11"/>
      <c r="C1106" s="11"/>
      <c r="D1106" s="11"/>
      <c r="E1106" s="11"/>
      <c r="F1106" s="11"/>
      <c r="G1106" s="11"/>
      <c r="H1106" s="22"/>
      <c r="I1106" s="22"/>
      <c r="J1106" s="22"/>
      <c r="K1106" s="22"/>
      <c r="L1106" s="22"/>
      <c r="M1106" s="22"/>
      <c r="N1106" s="22"/>
      <c r="O1106" s="22"/>
      <c r="P1106" s="22"/>
      <c r="Q1106" s="34"/>
      <c r="S1106" s="11"/>
      <c r="T1106" s="11"/>
    </row>
    <row r="1107" spans="1:20" x14ac:dyDescent="0.35">
      <c r="A1107" s="11"/>
      <c r="B1107" s="11"/>
      <c r="C1107" s="11"/>
      <c r="D1107" s="11"/>
      <c r="E1107" s="11"/>
      <c r="F1107" s="11"/>
      <c r="G1107" s="11"/>
      <c r="H1107" s="22"/>
      <c r="I1107" s="22"/>
      <c r="J1107" s="22"/>
      <c r="K1107" s="22"/>
      <c r="L1107" s="22"/>
      <c r="M1107" s="22"/>
      <c r="N1107" s="22"/>
      <c r="O1107" s="22"/>
      <c r="P1107" s="22"/>
      <c r="Q1107" s="34"/>
      <c r="S1107" s="11"/>
      <c r="T1107" s="11"/>
    </row>
    <row r="1108" spans="1:20" x14ac:dyDescent="0.35">
      <c r="A1108" s="11"/>
      <c r="B1108" s="11"/>
      <c r="C1108" s="11"/>
      <c r="D1108" s="11"/>
      <c r="E1108" s="11"/>
      <c r="F1108" s="11"/>
      <c r="G1108" s="11"/>
      <c r="H1108" s="22"/>
      <c r="I1108" s="22"/>
      <c r="J1108" s="22"/>
      <c r="K1108" s="22"/>
      <c r="L1108" s="22"/>
      <c r="M1108" s="22"/>
      <c r="N1108" s="22"/>
      <c r="O1108" s="22"/>
      <c r="P1108" s="22"/>
      <c r="Q1108" s="34"/>
      <c r="S1108" s="11"/>
      <c r="T1108" s="11"/>
    </row>
    <row r="1109" spans="1:20" x14ac:dyDescent="0.35">
      <c r="A1109" s="11"/>
      <c r="B1109" s="11"/>
      <c r="C1109" s="11"/>
      <c r="D1109" s="11"/>
      <c r="E1109" s="11"/>
      <c r="F1109" s="11"/>
      <c r="G1109" s="11"/>
      <c r="H1109" s="22"/>
      <c r="I1109" s="22"/>
      <c r="J1109" s="22"/>
      <c r="K1109" s="22"/>
      <c r="L1109" s="22"/>
      <c r="M1109" s="22"/>
      <c r="N1109" s="22"/>
      <c r="O1109" s="22"/>
      <c r="P1109" s="22"/>
      <c r="Q1109" s="34"/>
      <c r="S1109" s="11"/>
      <c r="T1109" s="11"/>
    </row>
    <row r="1110" spans="1:20" x14ac:dyDescent="0.35">
      <c r="A1110" s="11"/>
      <c r="B1110" s="11"/>
      <c r="C1110" s="11"/>
      <c r="D1110" s="11"/>
      <c r="E1110" s="11"/>
      <c r="F1110" s="11"/>
      <c r="G1110" s="11"/>
      <c r="H1110" s="22"/>
      <c r="I1110" s="22"/>
      <c r="J1110" s="22"/>
      <c r="K1110" s="22"/>
      <c r="L1110" s="22"/>
      <c r="M1110" s="22"/>
      <c r="N1110" s="22"/>
      <c r="O1110" s="22"/>
      <c r="P1110" s="22"/>
      <c r="Q1110" s="34"/>
      <c r="S1110" s="11"/>
      <c r="T1110" s="11"/>
    </row>
    <row r="1111" spans="1:20" x14ac:dyDescent="0.35">
      <c r="A1111" s="11"/>
      <c r="B1111" s="11"/>
      <c r="C1111" s="11"/>
      <c r="D1111" s="11"/>
      <c r="E1111" s="11"/>
      <c r="F1111" s="11"/>
      <c r="G1111" s="11"/>
      <c r="H1111" s="22"/>
      <c r="I1111" s="22"/>
      <c r="J1111" s="22"/>
      <c r="K1111" s="22"/>
      <c r="L1111" s="22"/>
      <c r="M1111" s="22"/>
      <c r="N1111" s="22"/>
      <c r="O1111" s="22"/>
      <c r="P1111" s="22"/>
      <c r="Q1111" s="34"/>
      <c r="S1111" s="11"/>
      <c r="T1111" s="11"/>
    </row>
    <row r="1112" spans="1:20" x14ac:dyDescent="0.35">
      <c r="A1112" s="11"/>
      <c r="B1112" s="11"/>
      <c r="C1112" s="11"/>
      <c r="D1112" s="11"/>
      <c r="E1112" s="11"/>
      <c r="F1112" s="11"/>
      <c r="G1112" s="11"/>
      <c r="H1112" s="22"/>
      <c r="I1112" s="22"/>
      <c r="J1112" s="22"/>
      <c r="K1112" s="22"/>
      <c r="L1112" s="22"/>
      <c r="M1112" s="22"/>
      <c r="N1112" s="22"/>
      <c r="O1112" s="22"/>
      <c r="P1112" s="22"/>
      <c r="Q1112" s="34"/>
      <c r="S1112" s="11"/>
      <c r="T1112" s="11"/>
    </row>
    <row r="1113" spans="1:20" x14ac:dyDescent="0.35">
      <c r="A1113" s="11"/>
      <c r="B1113" s="11"/>
      <c r="C1113" s="11"/>
      <c r="D1113" s="11"/>
      <c r="E1113" s="11"/>
      <c r="F1113" s="11"/>
      <c r="G1113" s="11"/>
      <c r="H1113" s="22"/>
      <c r="I1113" s="22"/>
      <c r="J1113" s="22"/>
      <c r="K1113" s="22"/>
      <c r="L1113" s="22"/>
      <c r="M1113" s="22"/>
      <c r="N1113" s="22"/>
      <c r="O1113" s="22"/>
      <c r="P1113" s="22"/>
      <c r="Q1113" s="34"/>
      <c r="S1113" s="11"/>
      <c r="T1113" s="11"/>
    </row>
    <row r="1114" spans="1:20" x14ac:dyDescent="0.35">
      <c r="A1114" s="11"/>
      <c r="B1114" s="11"/>
      <c r="C1114" s="11"/>
      <c r="D1114" s="11"/>
      <c r="E1114" s="11"/>
      <c r="F1114" s="11"/>
      <c r="G1114" s="11"/>
      <c r="H1114" s="22"/>
      <c r="I1114" s="22"/>
      <c r="J1114" s="22"/>
      <c r="K1114" s="22"/>
      <c r="L1114" s="22"/>
      <c r="M1114" s="22"/>
      <c r="N1114" s="22"/>
      <c r="O1114" s="22"/>
      <c r="P1114" s="22"/>
      <c r="Q1114" s="34"/>
      <c r="S1114" s="11"/>
      <c r="T1114" s="11"/>
    </row>
    <row r="1115" spans="1:20" x14ac:dyDescent="0.35">
      <c r="A1115" s="11"/>
      <c r="B1115" s="11"/>
      <c r="C1115" s="11"/>
      <c r="D1115" s="11"/>
      <c r="E1115" s="11"/>
      <c r="F1115" s="11"/>
      <c r="G1115" s="11"/>
      <c r="H1115" s="22"/>
      <c r="I1115" s="22"/>
      <c r="J1115" s="22"/>
      <c r="K1115" s="22"/>
      <c r="L1115" s="22"/>
      <c r="M1115" s="22"/>
      <c r="N1115" s="22"/>
      <c r="O1115" s="22"/>
      <c r="P1115" s="22"/>
      <c r="Q1115" s="34"/>
      <c r="S1115" s="11"/>
      <c r="T1115" s="11"/>
    </row>
    <row r="1116" spans="1:20" x14ac:dyDescent="0.35">
      <c r="A1116" s="11"/>
      <c r="B1116" s="11"/>
      <c r="C1116" s="11"/>
      <c r="D1116" s="11"/>
      <c r="E1116" s="11"/>
      <c r="F1116" s="11"/>
      <c r="G1116" s="11"/>
      <c r="H1116" s="22"/>
      <c r="I1116" s="22"/>
      <c r="J1116" s="22"/>
      <c r="K1116" s="22"/>
      <c r="L1116" s="22"/>
      <c r="M1116" s="22"/>
      <c r="N1116" s="22"/>
      <c r="O1116" s="22"/>
      <c r="P1116" s="22"/>
      <c r="Q1116" s="34"/>
      <c r="S1116" s="11"/>
      <c r="T1116" s="11"/>
    </row>
    <row r="1117" spans="1:20" x14ac:dyDescent="0.35">
      <c r="A1117" s="11"/>
      <c r="B1117" s="11"/>
      <c r="C1117" s="11"/>
      <c r="D1117" s="11"/>
      <c r="E1117" s="11"/>
      <c r="F1117" s="11"/>
      <c r="G1117" s="11"/>
      <c r="H1117" s="22"/>
      <c r="I1117" s="22"/>
      <c r="J1117" s="22"/>
      <c r="K1117" s="22"/>
      <c r="L1117" s="22"/>
      <c r="M1117" s="22"/>
      <c r="N1117" s="22"/>
      <c r="O1117" s="22"/>
      <c r="P1117" s="22"/>
      <c r="Q1117" s="34"/>
      <c r="S1117" s="11"/>
      <c r="T1117" s="11"/>
    </row>
    <row r="1118" spans="1:20" x14ac:dyDescent="0.35">
      <c r="A1118" s="11"/>
      <c r="B1118" s="11"/>
      <c r="C1118" s="11"/>
      <c r="D1118" s="11"/>
      <c r="E1118" s="11"/>
      <c r="F1118" s="11"/>
      <c r="G1118" s="11"/>
      <c r="H1118" s="22"/>
      <c r="I1118" s="22"/>
      <c r="J1118" s="22"/>
      <c r="K1118" s="22"/>
      <c r="L1118" s="22"/>
      <c r="M1118" s="22"/>
      <c r="N1118" s="22"/>
      <c r="O1118" s="22"/>
      <c r="P1118" s="22"/>
      <c r="Q1118" s="34"/>
      <c r="S1118" s="11"/>
      <c r="T1118" s="11"/>
    </row>
    <row r="1119" spans="1:20" x14ac:dyDescent="0.35">
      <c r="A1119" s="11"/>
      <c r="B1119" s="11"/>
      <c r="C1119" s="11"/>
      <c r="D1119" s="11"/>
      <c r="E1119" s="11"/>
      <c r="F1119" s="11"/>
      <c r="G1119" s="11"/>
      <c r="H1119" s="22"/>
      <c r="I1119" s="22"/>
      <c r="J1119" s="22"/>
      <c r="K1119" s="22"/>
      <c r="L1119" s="22"/>
      <c r="M1119" s="22"/>
      <c r="N1119" s="22"/>
      <c r="O1119" s="22"/>
      <c r="P1119" s="22"/>
      <c r="Q1119" s="34"/>
      <c r="S1119" s="11"/>
      <c r="T1119" s="11"/>
    </row>
    <row r="1120" spans="1:20" x14ac:dyDescent="0.35">
      <c r="A1120" s="11"/>
      <c r="B1120" s="11"/>
      <c r="C1120" s="11"/>
      <c r="D1120" s="11"/>
      <c r="E1120" s="11"/>
      <c r="F1120" s="11"/>
      <c r="G1120" s="11"/>
      <c r="H1120" s="22"/>
      <c r="I1120" s="22"/>
      <c r="J1120" s="22"/>
      <c r="K1120" s="22"/>
      <c r="L1120" s="22"/>
      <c r="M1120" s="22"/>
      <c r="N1120" s="22"/>
      <c r="O1120" s="22"/>
      <c r="P1120" s="22"/>
      <c r="Q1120" s="34"/>
      <c r="S1120" s="11"/>
      <c r="T1120" s="11"/>
    </row>
  </sheetData>
  <customSheetViews>
    <customSheetView guid="{51B43BDA-A701-4E20-B93E-3B3DF4C6409E}" filter="1" showAutoFilter="1">
      <pageMargins left="0.7" right="0.7" top="0.75" bottom="0.75" header="0.3" footer="0.3"/>
      <autoFilter ref="BD1:BD1120"/>
      <extLst>
        <ext uri="GoogleSheetsCustomDataVersion1">
          <go:sheetsCustomData xmlns:go="http://customooxmlschemas.google.com/" filterViewId="1886052159"/>
        </ext>
      </extLst>
    </customSheetView>
  </customSheetViews>
  <pageMargins left="0.7" right="0.7" top="0.75" bottom="0.75" header="0" footer="0"/>
  <pageSetup scale="6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8FD78553ABC24E8FAF8E58649BA118" ma:contentTypeVersion="12" ma:contentTypeDescription="Creare un nuovo documento." ma:contentTypeScope="" ma:versionID="446459f5fea11b9acf34b742d2ec081c">
  <xsd:schema xmlns:xsd="http://www.w3.org/2001/XMLSchema" xmlns:xs="http://www.w3.org/2001/XMLSchema" xmlns:p="http://schemas.microsoft.com/office/2006/metadata/properties" xmlns:ns2="31a00499-bfc9-4771-a813-d666163c2683" xmlns:ns3="3f8a3e90-106b-4575-a685-1ed79a61f0a4" targetNamespace="http://schemas.microsoft.com/office/2006/metadata/properties" ma:root="true" ma:fieldsID="6ec88bf43af6ef6271b7424f44d657aa" ns2:_="" ns3:_="">
    <xsd:import namespace="31a00499-bfc9-4771-a813-d666163c2683"/>
    <xsd:import namespace="3f8a3e90-106b-4575-a685-1ed79a61f0a4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00499-bfc9-4771-a813-d666163c2683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5" nillable="true" ma:displayName="Taxonomy Catch All Column" ma:hidden="true" ma:list="{827c2406-15ef-4fd9-b8f5-23d5e4a3e2db}" ma:internalName="TaxCatchAll" ma:showField="CatchAllData" ma:web="31a00499-bfc9-4771-a813-d666163c26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8a3e90-106b-4575-a685-1ed79a61f0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c0bf4ff7-443d-4824-8a8c-29cf0f9b63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ID xmlns="31a00499-bfc9-4771-a813-d666163c2683">1SpeYXMYcLC3SN_qAmr5AZbcvfDvTrkAU</MigrationSourceID>
    <TaxCatchAll xmlns="31a00499-bfc9-4771-a813-d666163c2683" xsi:nil="true"/>
    <lcf76f155ced4ddcb4097134ff3c332f xmlns="3f8a3e90-106b-4575-a685-1ed79a61f0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90CF03-F654-4B47-BAAA-7D48B1705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00499-bfc9-4771-a813-d666163c2683"/>
    <ds:schemaRef ds:uri="3f8a3e90-106b-4575-a685-1ed79a61f0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55B2F8-5EF8-44F2-A9EA-CFD2A21F79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5EAAC5-24BF-4F3E-B01A-6D64827E04A3}">
  <ds:schemaRefs>
    <ds:schemaRef ds:uri="http://purl.org/dc/elements/1.1/"/>
    <ds:schemaRef ds:uri="31a00499-bfc9-4771-a813-d666163c2683"/>
    <ds:schemaRef ds:uri="http://schemas.microsoft.com/office/2006/documentManagement/types"/>
    <ds:schemaRef ds:uri="3f8a3e90-106b-4575-a685-1ed79a61f0a4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Progetti rendicontati dal Comun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 Greco</dc:creator>
  <cp:lastModifiedBy>Alessandro Fiumara</cp:lastModifiedBy>
  <cp:revision/>
  <dcterms:created xsi:type="dcterms:W3CDTF">2021-11-10T08:35:50Z</dcterms:created>
  <dcterms:modified xsi:type="dcterms:W3CDTF">2026-04-10T07:46:38Z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0x0101006A8FD78553ABC24E8FAF8E58649BA118</vt:lpwstr>
  </property>
  <property fmtid="{D5CDD505-2E9C-101B-9397-08002B2CF9AE}" pid="3" name="Order">
    <vt:r8>200</vt:r8>
  </property>
</Properties>
</file>